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Fotodeteccion 2\Desktop\"/>
    </mc:Choice>
  </mc:AlternateContent>
  <xr:revisionPtr revIDLastSave="0" documentId="8_{E9F381ED-E9BF-40E2-AF4F-44DF99733492}" xr6:coauthVersionLast="47" xr6:coauthVersionMax="47" xr10:uidLastSave="{00000000-0000-0000-0000-000000000000}"/>
  <bookViews>
    <workbookView xWindow="-120" yWindow="-120" windowWidth="29040" windowHeight="15720" activeTab="4" xr2:uid="{00000000-000D-0000-FFFF-FFFF00000000}"/>
  </bookViews>
  <sheets>
    <sheet name="UVB" sheetId="1" r:id="rId1"/>
    <sheet name="RUNT" sheetId="5" r:id="rId2"/>
    <sheet name="VALORES" sheetId="7" r:id="rId3"/>
    <sheet name="RUNT1" sheetId="19" r:id="rId4"/>
    <sheet name="VALOR TOTAL" sheetId="10" r:id="rId5"/>
    <sheet name="VALOR SIETT CARTAGO" sheetId="17" r:id="rId6"/>
    <sheet name="VALOR MINISTERIO Y RUNT" sheetId="18" r:id="rId7"/>
    <sheet name="ESTATUTO TRIBUTARIO" sheetId="12" r:id="rId8"/>
    <sheet name="Actual Vs Propuesta Totales" sheetId="15" r:id="rId9"/>
    <sheet name="Actual Vs Propuesta Siett" sheetId="14" r:id="rId10"/>
    <sheet name="Propuesta Vs Pereira Totales" sheetId="16" r:id="rId11"/>
  </sheets>
  <definedNames>
    <definedName name="_xlnm._FilterDatabase" localSheetId="6" hidden="1">'VALOR MINISTERIO Y RUNT'!$A$4:$F$48</definedName>
    <definedName name="_xlnm._FilterDatabase" localSheetId="5" hidden="1">'VALOR SIETT CARTAGO'!$A$4:$F$48</definedName>
    <definedName name="_xlnm._FilterDatabase" localSheetId="4" hidden="1">'VALOR TOTAL'!$A$4:$F$15</definedName>
    <definedName name="_xlnm._FilterDatabase" localSheetId="2" hidden="1">VALORES!$A$6:$I$416</definedName>
    <definedName name="_xlnm.Print_Area" localSheetId="6">'VALOR MINISTERIO Y RUNT'!$A$1:$F$64</definedName>
    <definedName name="_xlnm.Print_Area" localSheetId="5">'VALOR SIETT CARTAGO'!$A$1:$F$64</definedName>
    <definedName name="_xlnm.Print_Area" localSheetId="4">'VALOR TOTAL'!$A$1:$F$23</definedName>
    <definedName name="_xlnm.Print_Titles" localSheetId="9">'Actual Vs Propuesta Siett'!$1:$6</definedName>
    <definedName name="_xlnm.Print_Titles" localSheetId="7">'ESTATUTO TRIBUTARIO'!$1:$2</definedName>
    <definedName name="_xlnm.Print_Titles" localSheetId="10">'Propuesta Vs Pereira Totales'!$1:$5</definedName>
    <definedName name="_xlnm.Print_Titles" localSheetId="0">UVB!$1:$6</definedName>
    <definedName name="_xlnm.Print_Titles" localSheetId="6">'VALOR MINISTERIO Y RUNT'!$4:$6</definedName>
    <definedName name="_xlnm.Print_Titles" localSheetId="5">'VALOR SIETT CARTAGO'!$4:$6</definedName>
    <definedName name="_xlnm.Print_Titles" localSheetId="4">'VALOR TOTAL'!$4:$6</definedName>
    <definedName name="_xlnm.Print_Titles" localSheetId="2">VALORES!$1:$6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7" l="1"/>
  <c r="D4" i="7"/>
  <c r="D16" i="7" l="1"/>
  <c r="D26" i="7"/>
  <c r="C31" i="19" l="1"/>
  <c r="C26" i="19"/>
  <c r="C25" i="19"/>
  <c r="C24" i="19"/>
  <c r="C23" i="19"/>
  <c r="C14" i="19"/>
  <c r="C15" i="19"/>
  <c r="C16" i="19"/>
  <c r="C17" i="19"/>
  <c r="C18" i="19"/>
  <c r="C19" i="19"/>
  <c r="C20" i="19"/>
  <c r="C21" i="19"/>
  <c r="C22" i="19"/>
  <c r="C13" i="19"/>
  <c r="D422" i="7"/>
  <c r="C8" i="19" s="1"/>
  <c r="D419" i="7"/>
  <c r="D421" i="7"/>
  <c r="E8" i="19" s="1"/>
  <c r="D418" i="7"/>
  <c r="E7" i="19" s="1"/>
  <c r="B421" i="7"/>
  <c r="B418" i="7"/>
  <c r="G95" i="7"/>
  <c r="D39" i="7"/>
  <c r="F1" i="7"/>
  <c r="G405" i="7"/>
  <c r="F405" i="7"/>
  <c r="E405" i="7"/>
  <c r="D395" i="7"/>
  <c r="F395" i="7" s="1"/>
  <c r="G385" i="7"/>
  <c r="F385" i="7"/>
  <c r="E385" i="7"/>
  <c r="G365" i="7"/>
  <c r="D358" i="7"/>
  <c r="D98" i="7"/>
  <c r="D8" i="7"/>
  <c r="H452" i="7"/>
  <c r="G452" i="7"/>
  <c r="F452" i="7"/>
  <c r="E452" i="7"/>
  <c r="D452" i="7"/>
  <c r="G438" i="7"/>
  <c r="F438" i="7"/>
  <c r="E438" i="7"/>
  <c r="E428" i="7"/>
  <c r="F428" i="7"/>
  <c r="G428" i="7"/>
  <c r="G429" i="7"/>
  <c r="G413" i="7"/>
  <c r="G403" i="7"/>
  <c r="G393" i="7"/>
  <c r="G383" i="7"/>
  <c r="G373" i="7"/>
  <c r="G363" i="7"/>
  <c r="H343" i="7"/>
  <c r="G343" i="7"/>
  <c r="H253" i="7"/>
  <c r="G253" i="7"/>
  <c r="H223" i="7"/>
  <c r="G223" i="7"/>
  <c r="G213" i="7"/>
  <c r="G203" i="7"/>
  <c r="H183" i="7"/>
  <c r="G183" i="7"/>
  <c r="H163" i="7"/>
  <c r="H143" i="7"/>
  <c r="G143" i="7"/>
  <c r="H133" i="7"/>
  <c r="G133" i="7"/>
  <c r="H123" i="7"/>
  <c r="G123" i="7"/>
  <c r="H113" i="7"/>
  <c r="G113" i="7"/>
  <c r="H103" i="7"/>
  <c r="G103" i="7"/>
  <c r="H93" i="7"/>
  <c r="G93" i="7"/>
  <c r="H83" i="7"/>
  <c r="G83" i="7"/>
  <c r="H53" i="7"/>
  <c r="H23" i="7"/>
  <c r="G23" i="7"/>
  <c r="H13" i="7"/>
  <c r="G13" i="7"/>
  <c r="H73" i="7"/>
  <c r="G73" i="7"/>
  <c r="H63" i="7"/>
  <c r="G63" i="7"/>
  <c r="H26" i="7"/>
  <c r="G26" i="7"/>
  <c r="H16" i="7"/>
  <c r="G16" i="7"/>
  <c r="F26" i="7"/>
  <c r="E26" i="7"/>
  <c r="F16" i="7"/>
  <c r="E16" i="7"/>
  <c r="B4" i="7" l="1"/>
  <c r="G8" i="19"/>
  <c r="G7" i="19"/>
  <c r="D423" i="7"/>
  <c r="D420" i="7"/>
  <c r="G395" i="7"/>
  <c r="E395" i="7"/>
  <c r="F393" i="7"/>
  <c r="E393" i="7"/>
  <c r="D393" i="7"/>
  <c r="F403" i="7"/>
  <c r="E403" i="7"/>
  <c r="D403" i="7"/>
  <c r="F413" i="7"/>
  <c r="E413" i="7"/>
  <c r="D413" i="7"/>
  <c r="F383" i="7"/>
  <c r="E383" i="7"/>
  <c r="D383" i="7"/>
  <c r="F373" i="7"/>
  <c r="E373" i="7"/>
  <c r="D373" i="7"/>
  <c r="F363" i="7"/>
  <c r="E363" i="7"/>
  <c r="D363" i="7"/>
  <c r="F343" i="7"/>
  <c r="E343" i="7"/>
  <c r="D343" i="7"/>
  <c r="F333" i="7"/>
  <c r="F323" i="7"/>
  <c r="F313" i="7"/>
  <c r="F303" i="7"/>
  <c r="F293" i="7"/>
  <c r="F283" i="7"/>
  <c r="F273" i="7"/>
  <c r="F263" i="7"/>
  <c r="F253" i="7"/>
  <c r="E253" i="7"/>
  <c r="D253" i="7"/>
  <c r="F243" i="7"/>
  <c r="F233" i="7"/>
  <c r="E233" i="7"/>
  <c r="D233" i="7"/>
  <c r="F223" i="7"/>
  <c r="E223" i="7"/>
  <c r="D223" i="7"/>
  <c r="F213" i="7"/>
  <c r="E213" i="7"/>
  <c r="D213" i="7"/>
  <c r="F203" i="7"/>
  <c r="E203" i="7"/>
  <c r="D203" i="7"/>
  <c r="F183" i="7"/>
  <c r="F173" i="7"/>
  <c r="E173" i="7"/>
  <c r="F163" i="7"/>
  <c r="E163" i="7"/>
  <c r="D163" i="7"/>
  <c r="F143" i="7"/>
  <c r="E143" i="7"/>
  <c r="D143" i="7"/>
  <c r="F133" i="7"/>
  <c r="E133" i="7"/>
  <c r="D133" i="7"/>
  <c r="F123" i="7"/>
  <c r="E123" i="7"/>
  <c r="D123" i="7"/>
  <c r="F113" i="7"/>
  <c r="E113" i="7"/>
  <c r="D113" i="7"/>
  <c r="F103" i="7"/>
  <c r="E103" i="7"/>
  <c r="D103" i="7"/>
  <c r="F93" i="7"/>
  <c r="E93" i="7"/>
  <c r="D93" i="7"/>
  <c r="F83" i="7"/>
  <c r="E83" i="7"/>
  <c r="D83" i="7"/>
  <c r="F73" i="7"/>
  <c r="E73" i="7"/>
  <c r="D73" i="7"/>
  <c r="F63" i="7"/>
  <c r="E63" i="7"/>
  <c r="D63" i="7"/>
  <c r="F53" i="7"/>
  <c r="F43" i="7"/>
  <c r="F33" i="7"/>
  <c r="F23" i="7"/>
  <c r="E23" i="7"/>
  <c r="D23" i="7"/>
  <c r="F13" i="7"/>
  <c r="E13" i="7"/>
  <c r="D13" i="7"/>
  <c r="F128" i="1" l="1"/>
  <c r="E128" i="1"/>
  <c r="D128" i="1"/>
  <c r="C128" i="1"/>
  <c r="F125" i="1"/>
  <c r="E125" i="1"/>
  <c r="D125" i="1"/>
  <c r="C125" i="1"/>
  <c r="F122" i="1"/>
  <c r="E122" i="1"/>
  <c r="D122" i="1"/>
  <c r="C122" i="1"/>
  <c r="F119" i="1"/>
  <c r="E119" i="1"/>
  <c r="D119" i="1"/>
  <c r="C119" i="1"/>
  <c r="F116" i="1"/>
  <c r="E116" i="1"/>
  <c r="D116" i="1"/>
  <c r="C116" i="1"/>
  <c r="D369" i="7" s="1"/>
  <c r="F113" i="1"/>
  <c r="E113" i="1"/>
  <c r="D113" i="1"/>
  <c r="F71" i="1"/>
  <c r="E71" i="1"/>
  <c r="D71" i="1"/>
  <c r="C71" i="1"/>
  <c r="G23" i="1"/>
  <c r="F23" i="1"/>
  <c r="C2" i="1" l="1"/>
  <c r="E410" i="7" l="1"/>
  <c r="G408" i="7"/>
  <c r="E400" i="7"/>
  <c r="G398" i="7"/>
  <c r="E390" i="7"/>
  <c r="G388" i="7"/>
  <c r="E380" i="7"/>
  <c r="G378" i="7"/>
  <c r="E370" i="7"/>
  <c r="G368" i="7"/>
  <c r="E360" i="7"/>
  <c r="G358" i="7"/>
  <c r="H350" i="7"/>
  <c r="D350" i="7"/>
  <c r="E349" i="7"/>
  <c r="F348" i="7"/>
  <c r="E340" i="7"/>
  <c r="F339" i="7"/>
  <c r="G338" i="7"/>
  <c r="F330" i="7"/>
  <c r="G329" i="7"/>
  <c r="H328" i="7"/>
  <c r="D328" i="7"/>
  <c r="G320" i="7"/>
  <c r="H319" i="7"/>
  <c r="D319" i="7"/>
  <c r="E318" i="7"/>
  <c r="H310" i="7"/>
  <c r="D310" i="7"/>
  <c r="E309" i="7"/>
  <c r="F308" i="7"/>
  <c r="E300" i="7"/>
  <c r="G298" i="7"/>
  <c r="F290" i="7"/>
  <c r="G289" i="7"/>
  <c r="H288" i="7"/>
  <c r="D288" i="7"/>
  <c r="G280" i="7"/>
  <c r="H279" i="7"/>
  <c r="D279" i="7"/>
  <c r="E278" i="7"/>
  <c r="H270" i="7"/>
  <c r="D270" i="7"/>
  <c r="E269" i="7"/>
  <c r="F268" i="7"/>
  <c r="E260" i="7"/>
  <c r="F259" i="7"/>
  <c r="G258" i="7"/>
  <c r="F250" i="7"/>
  <c r="G249" i="7"/>
  <c r="H248" i="7"/>
  <c r="D248" i="7"/>
  <c r="G240" i="7"/>
  <c r="H239" i="7"/>
  <c r="D239" i="7"/>
  <c r="E238" i="7"/>
  <c r="H230" i="7"/>
  <c r="D230" i="7"/>
  <c r="F228" i="7"/>
  <c r="E220" i="7"/>
  <c r="G218" i="7"/>
  <c r="H410" i="7"/>
  <c r="D410" i="7"/>
  <c r="F408" i="7"/>
  <c r="H400" i="7"/>
  <c r="D400" i="7"/>
  <c r="F398" i="7"/>
  <c r="H390" i="7"/>
  <c r="D390" i="7"/>
  <c r="F388" i="7"/>
  <c r="H380" i="7"/>
  <c r="D380" i="7"/>
  <c r="F378" i="7"/>
  <c r="H370" i="7"/>
  <c r="D370" i="7"/>
  <c r="F368" i="7"/>
  <c r="H360" i="7"/>
  <c r="D360" i="7"/>
  <c r="F358" i="7"/>
  <c r="G350" i="7"/>
  <c r="H349" i="7"/>
  <c r="D349" i="7"/>
  <c r="E348" i="7"/>
  <c r="H340" i="7"/>
  <c r="D340" i="7"/>
  <c r="E339" i="7"/>
  <c r="F338" i="7"/>
  <c r="E330" i="7"/>
  <c r="F329" i="7"/>
  <c r="G328" i="7"/>
  <c r="F320" i="7"/>
  <c r="G319" i="7"/>
  <c r="H318" i="7"/>
  <c r="D318" i="7"/>
  <c r="G310" i="7"/>
  <c r="H309" i="7"/>
  <c r="D309" i="7"/>
  <c r="E308" i="7"/>
  <c r="H300" i="7"/>
  <c r="D300" i="7"/>
  <c r="E299" i="7"/>
  <c r="F298" i="7"/>
  <c r="E290" i="7"/>
  <c r="F289" i="7"/>
  <c r="G288" i="7"/>
  <c r="F280" i="7"/>
  <c r="G279" i="7"/>
  <c r="H278" i="7"/>
  <c r="D278" i="7"/>
  <c r="G270" i="7"/>
  <c r="H269" i="7"/>
  <c r="D269" i="7"/>
  <c r="E268" i="7"/>
  <c r="H260" i="7"/>
  <c r="D260" i="7"/>
  <c r="E259" i="7"/>
  <c r="F258" i="7"/>
  <c r="E250" i="7"/>
  <c r="F249" i="7"/>
  <c r="G248" i="7"/>
  <c r="F240" i="7"/>
  <c r="G239" i="7"/>
  <c r="H238" i="7"/>
  <c r="D238" i="7"/>
  <c r="G230" i="7"/>
  <c r="H229" i="7"/>
  <c r="E228" i="7"/>
  <c r="H220" i="7"/>
  <c r="D220" i="7"/>
  <c r="F218" i="7"/>
  <c r="G410" i="7"/>
  <c r="H409" i="7"/>
  <c r="E408" i="7"/>
  <c r="G400" i="7"/>
  <c r="H399" i="7"/>
  <c r="E398" i="7"/>
  <c r="G390" i="7"/>
  <c r="H389" i="7"/>
  <c r="E388" i="7"/>
  <c r="G380" i="7"/>
  <c r="H379" i="7"/>
  <c r="E378" i="7"/>
  <c r="G370" i="7"/>
  <c r="H369" i="7"/>
  <c r="E368" i="7"/>
  <c r="G360" i="7"/>
  <c r="H359" i="7"/>
  <c r="E358" i="7"/>
  <c r="F350" i="7"/>
  <c r="G349" i="7"/>
  <c r="H348" i="7"/>
  <c r="D348" i="7"/>
  <c r="G340" i="7"/>
  <c r="H339" i="7"/>
  <c r="D339" i="7"/>
  <c r="E338" i="7"/>
  <c r="H330" i="7"/>
  <c r="D330" i="7"/>
  <c r="E329" i="7"/>
  <c r="F328" i="7"/>
  <c r="E320" i="7"/>
  <c r="F319" i="7"/>
  <c r="G318" i="7"/>
  <c r="F310" i="7"/>
  <c r="G309" i="7"/>
  <c r="H308" i="7"/>
  <c r="D308" i="7"/>
  <c r="G300" i="7"/>
  <c r="H299" i="7"/>
  <c r="D299" i="7"/>
  <c r="E298" i="7"/>
  <c r="H290" i="7"/>
  <c r="D290" i="7"/>
  <c r="E289" i="7"/>
  <c r="F288" i="7"/>
  <c r="E280" i="7"/>
  <c r="F279" i="7"/>
  <c r="G278" i="7"/>
  <c r="F270" i="7"/>
  <c r="G269" i="7"/>
  <c r="H268" i="7"/>
  <c r="D268" i="7"/>
  <c r="G260" i="7"/>
  <c r="H259" i="7"/>
  <c r="D259" i="7"/>
  <c r="E258" i="7"/>
  <c r="H250" i="7"/>
  <c r="D250" i="7"/>
  <c r="E249" i="7"/>
  <c r="F248" i="7"/>
  <c r="E240" i="7"/>
  <c r="G238" i="7"/>
  <c r="F230" i="7"/>
  <c r="G229" i="7"/>
  <c r="H228" i="7"/>
  <c r="D228" i="7"/>
  <c r="G220" i="7"/>
  <c r="E218" i="7"/>
  <c r="H210" i="7"/>
  <c r="D210" i="7"/>
  <c r="F410" i="7"/>
  <c r="F400" i="7"/>
  <c r="F390" i="7"/>
  <c r="F380" i="7"/>
  <c r="F370" i="7"/>
  <c r="F360" i="7"/>
  <c r="E350" i="7"/>
  <c r="F340" i="7"/>
  <c r="G330" i="7"/>
  <c r="H320" i="7"/>
  <c r="D298" i="7"/>
  <c r="E288" i="7"/>
  <c r="F278" i="7"/>
  <c r="G268" i="7"/>
  <c r="H258" i="7"/>
  <c r="D249" i="7"/>
  <c r="E239" i="7"/>
  <c r="F210" i="7"/>
  <c r="G208" i="7"/>
  <c r="F200" i="7"/>
  <c r="H198" i="7"/>
  <c r="D198" i="7"/>
  <c r="G190" i="7"/>
  <c r="H189" i="7"/>
  <c r="D189" i="7"/>
  <c r="E188" i="7"/>
  <c r="H180" i="7"/>
  <c r="D180" i="7"/>
  <c r="E179" i="7"/>
  <c r="F178" i="7"/>
  <c r="E170" i="7"/>
  <c r="G168" i="7"/>
  <c r="G159" i="7"/>
  <c r="H158" i="7"/>
  <c r="D158" i="7"/>
  <c r="G150" i="7"/>
  <c r="H149" i="7"/>
  <c r="D149" i="7"/>
  <c r="E148" i="7"/>
  <c r="H140" i="7"/>
  <c r="D140" i="7"/>
  <c r="F138" i="7"/>
  <c r="E130" i="7"/>
  <c r="F129" i="7"/>
  <c r="G128" i="7"/>
  <c r="H118" i="7"/>
  <c r="D118" i="7"/>
  <c r="G110" i="7"/>
  <c r="H109" i="7"/>
  <c r="D109" i="7"/>
  <c r="E108" i="7"/>
  <c r="E98" i="7"/>
  <c r="E88" i="7"/>
  <c r="H80" i="7"/>
  <c r="D80" i="7"/>
  <c r="F78" i="7"/>
  <c r="F349" i="7"/>
  <c r="G339" i="7"/>
  <c r="H329" i="7"/>
  <c r="D320" i="7"/>
  <c r="E310" i="7"/>
  <c r="F300" i="7"/>
  <c r="G290" i="7"/>
  <c r="H280" i="7"/>
  <c r="D258" i="7"/>
  <c r="E248" i="7"/>
  <c r="F238" i="7"/>
  <c r="G228" i="7"/>
  <c r="H218" i="7"/>
  <c r="E210" i="7"/>
  <c r="F208" i="7"/>
  <c r="E200" i="7"/>
  <c r="G198" i="7"/>
  <c r="F190" i="7"/>
  <c r="G189" i="7"/>
  <c r="H188" i="7"/>
  <c r="D188" i="7"/>
  <c r="G180" i="7"/>
  <c r="D179" i="7"/>
  <c r="E178" i="7"/>
  <c r="H170" i="7"/>
  <c r="D170" i="7"/>
  <c r="F168" i="7"/>
  <c r="F159" i="7"/>
  <c r="G158" i="7"/>
  <c r="F150" i="7"/>
  <c r="G149" i="7"/>
  <c r="H148" i="7"/>
  <c r="D148" i="7"/>
  <c r="G140" i="7"/>
  <c r="E138" i="7"/>
  <c r="H130" i="7"/>
  <c r="D130" i="7"/>
  <c r="E129" i="7"/>
  <c r="F128" i="7"/>
  <c r="E120" i="7"/>
  <c r="G118" i="7"/>
  <c r="F110" i="7"/>
  <c r="G109" i="7"/>
  <c r="H108" i="7"/>
  <c r="D108" i="7"/>
  <c r="H98" i="7"/>
  <c r="H88" i="7"/>
  <c r="D88" i="7"/>
  <c r="G80" i="7"/>
  <c r="E78" i="7"/>
  <c r="H70" i="7"/>
  <c r="D70" i="7"/>
  <c r="F68" i="7"/>
  <c r="E60" i="7"/>
  <c r="G58" i="7"/>
  <c r="H408" i="7"/>
  <c r="H398" i="7"/>
  <c r="H388" i="7"/>
  <c r="H378" i="7"/>
  <c r="H368" i="7"/>
  <c r="H358" i="7"/>
  <c r="G348" i="7"/>
  <c r="H338" i="7"/>
  <c r="D329" i="7"/>
  <c r="E319" i="7"/>
  <c r="G299" i="7"/>
  <c r="H289" i="7"/>
  <c r="D280" i="7"/>
  <c r="E270" i="7"/>
  <c r="F260" i="7"/>
  <c r="G250" i="7"/>
  <c r="H240" i="7"/>
  <c r="D218" i="7"/>
  <c r="H209" i="7"/>
  <c r="E208" i="7"/>
  <c r="H200" i="7"/>
  <c r="D200" i="7"/>
  <c r="F198" i="7"/>
  <c r="E190" i="7"/>
  <c r="F189" i="7"/>
  <c r="G188" i="7"/>
  <c r="F180" i="7"/>
  <c r="H178" i="7"/>
  <c r="D178" i="7"/>
  <c r="G170" i="7"/>
  <c r="H169" i="7"/>
  <c r="D169" i="7"/>
  <c r="E168" i="7"/>
  <c r="E159" i="7"/>
  <c r="F158" i="7"/>
  <c r="E150" i="7"/>
  <c r="F149" i="7"/>
  <c r="G148" i="7"/>
  <c r="F140" i="7"/>
  <c r="H138" i="7"/>
  <c r="D138" i="7"/>
  <c r="G130" i="7"/>
  <c r="H129" i="7"/>
  <c r="D129" i="7"/>
  <c r="E128" i="7"/>
  <c r="D120" i="7"/>
  <c r="F118" i="7"/>
  <c r="E110" i="7"/>
  <c r="F109" i="7"/>
  <c r="G108" i="7"/>
  <c r="G98" i="7"/>
  <c r="G88" i="7"/>
  <c r="F80" i="7"/>
  <c r="H78" i="7"/>
  <c r="D78" i="7"/>
  <c r="G70" i="7"/>
  <c r="E68" i="7"/>
  <c r="H60" i="7"/>
  <c r="D60" i="7"/>
  <c r="F58" i="7"/>
  <c r="E50" i="7"/>
  <c r="D408" i="7"/>
  <c r="D368" i="7"/>
  <c r="E328" i="7"/>
  <c r="D289" i="7"/>
  <c r="H249" i="7"/>
  <c r="G210" i="7"/>
  <c r="G200" i="7"/>
  <c r="H190" i="7"/>
  <c r="D168" i="7"/>
  <c r="E158" i="7"/>
  <c r="F148" i="7"/>
  <c r="G138" i="7"/>
  <c r="H128" i="7"/>
  <c r="E109" i="7"/>
  <c r="E70" i="7"/>
  <c r="G68" i="7"/>
  <c r="F60" i="7"/>
  <c r="H58" i="7"/>
  <c r="G50" i="7"/>
  <c r="F49" i="7"/>
  <c r="G48" i="7"/>
  <c r="G39" i="7"/>
  <c r="H38" i="7"/>
  <c r="D38" i="7"/>
  <c r="G30" i="7"/>
  <c r="H29" i="7"/>
  <c r="D29" i="7"/>
  <c r="E28" i="7"/>
  <c r="H20" i="7"/>
  <c r="D20" i="7"/>
  <c r="F18" i="7"/>
  <c r="G8" i="7"/>
  <c r="D159" i="7"/>
  <c r="D48" i="7"/>
  <c r="D30" i="7"/>
  <c r="D398" i="7"/>
  <c r="F318" i="7"/>
  <c r="E279" i="7"/>
  <c r="D240" i="7"/>
  <c r="H199" i="7"/>
  <c r="D190" i="7"/>
  <c r="E180" i="7"/>
  <c r="F170" i="7"/>
  <c r="G160" i="7"/>
  <c r="H150" i="7"/>
  <c r="D128" i="7"/>
  <c r="E118" i="7"/>
  <c r="F108" i="7"/>
  <c r="F88" i="7"/>
  <c r="G78" i="7"/>
  <c r="D68" i="7"/>
  <c r="E58" i="7"/>
  <c r="D50" i="7"/>
  <c r="E49" i="7"/>
  <c r="F48" i="7"/>
  <c r="E40" i="7"/>
  <c r="F39" i="7"/>
  <c r="G38" i="7"/>
  <c r="F30" i="7"/>
  <c r="G29" i="7"/>
  <c r="H28" i="7"/>
  <c r="D28" i="7"/>
  <c r="G20" i="7"/>
  <c r="E18" i="7"/>
  <c r="F8" i="7"/>
  <c r="F188" i="7"/>
  <c r="H39" i="7"/>
  <c r="G18" i="7"/>
  <c r="D388" i="7"/>
  <c r="G308" i="7"/>
  <c r="F269" i="7"/>
  <c r="E230" i="7"/>
  <c r="H208" i="7"/>
  <c r="E189" i="7"/>
  <c r="G169" i="7"/>
  <c r="H159" i="7"/>
  <c r="D150" i="7"/>
  <c r="E140" i="7"/>
  <c r="F130" i="7"/>
  <c r="G120" i="7"/>
  <c r="H110" i="7"/>
  <c r="D58" i="7"/>
  <c r="H49" i="7"/>
  <c r="D49" i="7"/>
  <c r="E48" i="7"/>
  <c r="H40" i="7"/>
  <c r="D40" i="7"/>
  <c r="E39" i="7"/>
  <c r="F38" i="7"/>
  <c r="E30" i="7"/>
  <c r="G28" i="7"/>
  <c r="F20" i="7"/>
  <c r="H18" i="7"/>
  <c r="D18" i="7"/>
  <c r="E8" i="7"/>
  <c r="G178" i="7"/>
  <c r="G129" i="7"/>
  <c r="F98" i="7"/>
  <c r="E80" i="7"/>
  <c r="F70" i="7"/>
  <c r="H68" i="7"/>
  <c r="G49" i="7"/>
  <c r="G40" i="7"/>
  <c r="E38" i="7"/>
  <c r="H30" i="7"/>
  <c r="E29" i="7"/>
  <c r="E20" i="7"/>
  <c r="G10" i="7"/>
  <c r="H8" i="7"/>
  <c r="D378" i="7"/>
  <c r="D338" i="7"/>
  <c r="H298" i="7"/>
  <c r="G259" i="7"/>
  <c r="F220" i="7"/>
  <c r="D208" i="7"/>
  <c r="E198" i="7"/>
  <c r="H168" i="7"/>
  <c r="E149" i="7"/>
  <c r="D110" i="7"/>
  <c r="G60" i="7"/>
  <c r="H48" i="7"/>
  <c r="F28" i="7"/>
  <c r="F2" i="7"/>
  <c r="H414" i="7" l="1"/>
  <c r="F327" i="7"/>
  <c r="D376" i="7"/>
  <c r="G256" i="7"/>
  <c r="G163" i="7"/>
  <c r="E256" i="7"/>
  <c r="D316" i="7"/>
  <c r="E56" i="7"/>
  <c r="E336" i="7"/>
  <c r="E186" i="7"/>
  <c r="E296" i="7"/>
  <c r="E346" i="7"/>
  <c r="D356" i="7"/>
  <c r="D246" i="7"/>
  <c r="E246" i="7"/>
  <c r="D346" i="7"/>
  <c r="E136" i="7"/>
  <c r="D266" i="7"/>
  <c r="D256" i="7"/>
  <c r="G356" i="7"/>
  <c r="F356" i="7"/>
  <c r="H356" i="7"/>
  <c r="E43" i="7"/>
  <c r="E46" i="7"/>
  <c r="G116" i="7"/>
  <c r="F116" i="7"/>
  <c r="H116" i="7"/>
  <c r="G136" i="7"/>
  <c r="F136" i="7"/>
  <c r="H136" i="7"/>
  <c r="E116" i="7"/>
  <c r="E156" i="7"/>
  <c r="D306" i="7"/>
  <c r="H296" i="7"/>
  <c r="G296" i="7"/>
  <c r="F296" i="7"/>
  <c r="E306" i="7"/>
  <c r="F346" i="7"/>
  <c r="H346" i="7"/>
  <c r="G346" i="7"/>
  <c r="E356" i="7"/>
  <c r="E326" i="7"/>
  <c r="D336" i="7"/>
  <c r="D176" i="7"/>
  <c r="E196" i="7"/>
  <c r="H256" i="7"/>
  <c r="F256" i="7"/>
  <c r="E266" i="7"/>
  <c r="D276" i="7"/>
  <c r="E316" i="7"/>
  <c r="D326" i="7"/>
  <c r="H326" i="7"/>
  <c r="G326" i="7"/>
  <c r="F326" i="7"/>
  <c r="D56" i="7"/>
  <c r="H156" i="7"/>
  <c r="G156" i="7"/>
  <c r="F156" i="7"/>
  <c r="H336" i="7"/>
  <c r="G336" i="7"/>
  <c r="F336" i="7"/>
  <c r="F196" i="7"/>
  <c r="H196" i="7"/>
  <c r="G196" i="7"/>
  <c r="D36" i="7"/>
  <c r="D136" i="7"/>
  <c r="E36" i="7"/>
  <c r="D46" i="7"/>
  <c r="D186" i="7"/>
  <c r="D116" i="7"/>
  <c r="D156" i="7"/>
  <c r="G166" i="7"/>
  <c r="D196" i="7"/>
  <c r="F286" i="7"/>
  <c r="H286" i="7"/>
  <c r="G286" i="7"/>
  <c r="H266" i="7"/>
  <c r="G266" i="7"/>
  <c r="F266" i="7"/>
  <c r="E276" i="7"/>
  <c r="D286" i="7"/>
  <c r="G276" i="7"/>
  <c r="F276" i="7"/>
  <c r="H276" i="7"/>
  <c r="E286" i="7"/>
  <c r="D296" i="7"/>
  <c r="H303" i="7"/>
  <c r="H233" i="7"/>
  <c r="D313" i="7"/>
  <c r="G33" i="7"/>
  <c r="G193" i="7"/>
  <c r="H363" i="7"/>
  <c r="H403" i="7"/>
  <c r="G283" i="7"/>
  <c r="G313" i="7"/>
  <c r="F193" i="7"/>
  <c r="D263" i="7"/>
  <c r="H273" i="7"/>
  <c r="H173" i="7"/>
  <c r="E53" i="7"/>
  <c r="H213" i="7"/>
  <c r="F153" i="7"/>
  <c r="E333" i="7"/>
  <c r="H383" i="7"/>
  <c r="G233" i="7"/>
  <c r="E293" i="7"/>
  <c r="G243" i="7"/>
  <c r="H393" i="7"/>
  <c r="H263" i="7"/>
  <c r="D303" i="7"/>
  <c r="E303" i="7"/>
  <c r="G323" i="7"/>
  <c r="D173" i="7"/>
  <c r="G153" i="7"/>
  <c r="G273" i="7"/>
  <c r="E263" i="7"/>
  <c r="D273" i="7"/>
  <c r="H313" i="7"/>
  <c r="D33" i="7"/>
  <c r="D183" i="7"/>
  <c r="H373" i="7"/>
  <c r="H413" i="7"/>
  <c r="E33" i="7"/>
  <c r="D43" i="7"/>
  <c r="G53" i="7"/>
  <c r="D153" i="7"/>
  <c r="H193" i="7"/>
  <c r="E193" i="7"/>
  <c r="E273" i="7"/>
  <c r="D283" i="7"/>
  <c r="G293" i="7"/>
  <c r="H323" i="7"/>
  <c r="E283" i="7"/>
  <c r="D293" i="7"/>
  <c r="G303" i="7"/>
  <c r="H333" i="7"/>
  <c r="G43" i="7"/>
  <c r="H43" i="7"/>
  <c r="H153" i="7"/>
  <c r="E153" i="7"/>
  <c r="G173" i="7"/>
  <c r="H203" i="7"/>
  <c r="D243" i="7"/>
  <c r="H283" i="7"/>
  <c r="E243" i="7"/>
  <c r="G263" i="7"/>
  <c r="H293" i="7"/>
  <c r="H33" i="7"/>
  <c r="D53" i="7"/>
  <c r="H243" i="7"/>
  <c r="E183" i="7"/>
  <c r="D193" i="7"/>
  <c r="E313" i="7"/>
  <c r="D323" i="7"/>
  <c r="G333" i="7"/>
  <c r="E323" i="7"/>
  <c r="D333" i="7"/>
  <c r="A55" i="18"/>
  <c r="A52" i="18"/>
  <c r="A51" i="18"/>
  <c r="A48" i="18"/>
  <c r="A47" i="18"/>
  <c r="A46" i="18"/>
  <c r="A45" i="18"/>
  <c r="A44" i="18"/>
  <c r="A43" i="18"/>
  <c r="A41" i="18"/>
  <c r="A40" i="18"/>
  <c r="A39" i="18"/>
  <c r="A38" i="18"/>
  <c r="A37" i="18"/>
  <c r="A36" i="18"/>
  <c r="A35" i="18"/>
  <c r="A34"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F5" i="18"/>
  <c r="E5" i="18"/>
  <c r="B5" i="18"/>
  <c r="A55" i="17"/>
  <c r="A52" i="17"/>
  <c r="A51" i="17"/>
  <c r="A48" i="17"/>
  <c r="A47" i="17"/>
  <c r="A46" i="17"/>
  <c r="A45" i="17"/>
  <c r="A44" i="17"/>
  <c r="A43" i="17"/>
  <c r="A41" i="17"/>
  <c r="A40" i="17"/>
  <c r="A39" i="17"/>
  <c r="A38" i="17"/>
  <c r="A37" i="17"/>
  <c r="A36" i="17"/>
  <c r="A35" i="17"/>
  <c r="A34"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F5" i="17"/>
  <c r="E5" i="17"/>
  <c r="B5" i="17"/>
  <c r="H3" i="7" l="1"/>
  <c r="C326" i="12" l="1"/>
  <c r="C325" i="12"/>
  <c r="C324" i="12"/>
  <c r="C323" i="12"/>
  <c r="C322" i="12"/>
  <c r="C321" i="12"/>
  <c r="C320" i="12"/>
  <c r="C319" i="12"/>
  <c r="C318" i="12"/>
  <c r="C317" i="12"/>
  <c r="C316" i="12"/>
  <c r="C315" i="12"/>
  <c r="C314" i="12"/>
  <c r="C313" i="12"/>
  <c r="C312" i="12"/>
  <c r="E306" i="12"/>
  <c r="D306" i="12"/>
  <c r="C306" i="12"/>
  <c r="E303" i="12"/>
  <c r="D303" i="12"/>
  <c r="C303" i="12"/>
  <c r="D435" i="7"/>
  <c r="B454" i="7"/>
  <c r="B453" i="7"/>
  <c r="B452" i="7"/>
  <c r="A451" i="7"/>
  <c r="H459" i="7"/>
  <c r="G459" i="7"/>
  <c r="F459" i="7"/>
  <c r="E459" i="7"/>
  <c r="D459" i="7"/>
  <c r="C459" i="7"/>
  <c r="I48" i="16" l="1"/>
  <c r="I47" i="16"/>
  <c r="I46" i="16"/>
  <c r="I7" i="16"/>
  <c r="E37" i="16"/>
  <c r="E36" i="16"/>
  <c r="E35" i="16"/>
  <c r="E34" i="16"/>
  <c r="E33" i="16"/>
  <c r="E32" i="16"/>
  <c r="E31" i="16"/>
  <c r="E30" i="16"/>
  <c r="E28" i="16"/>
  <c r="E23" i="16"/>
  <c r="E22" i="16"/>
  <c r="E11" i="16"/>
  <c r="E10" i="16"/>
  <c r="E9" i="16"/>
  <c r="E7" i="16"/>
  <c r="I7" i="15" l="1"/>
  <c r="G8" i="14" l="1"/>
  <c r="D46" i="14"/>
  <c r="D45" i="14"/>
  <c r="D44" i="14"/>
  <c r="D43" i="14"/>
  <c r="D42" i="14"/>
  <c r="D41" i="14"/>
  <c r="D40" i="14"/>
  <c r="D39" i="14"/>
  <c r="D30" i="14"/>
  <c r="D28" i="14"/>
  <c r="D27" i="14"/>
  <c r="D26" i="14"/>
  <c r="D25" i="14"/>
  <c r="D22" i="14"/>
  <c r="D21" i="14"/>
  <c r="D20" i="14"/>
  <c r="D19" i="14"/>
  <c r="D18" i="14"/>
  <c r="D17" i="14"/>
  <c r="D16" i="14"/>
  <c r="D15" i="14"/>
  <c r="D14" i="14"/>
  <c r="D13" i="14"/>
  <c r="D9" i="14"/>
  <c r="D8" i="14"/>
  <c r="D7" i="14"/>
  <c r="N8"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D1" i="14"/>
  <c r="H8" i="14" l="1"/>
  <c r="O8" i="14"/>
  <c r="G59" i="1" l="1"/>
  <c r="H179" i="7" s="1"/>
  <c r="H186" i="7" s="1"/>
  <c r="G3" i="1" l="1"/>
  <c r="E3" i="1"/>
  <c r="E4" i="1"/>
  <c r="D438" i="7" l="1"/>
  <c r="F454" i="7" l="1"/>
  <c r="G453" i="7"/>
  <c r="E454" i="7"/>
  <c r="H454" i="7"/>
  <c r="E453" i="7"/>
  <c r="G454" i="7"/>
  <c r="H453" i="7"/>
  <c r="F453" i="7"/>
  <c r="D454" i="7"/>
  <c r="D453" i="7"/>
  <c r="C4" i="1"/>
  <c r="C3" i="1"/>
  <c r="F29" i="7"/>
  <c r="F36" i="7" s="1"/>
  <c r="H456" i="7" l="1"/>
  <c r="H455" i="7"/>
  <c r="H451" i="7"/>
  <c r="E455" i="7"/>
  <c r="E451" i="7"/>
  <c r="E456" i="7"/>
  <c r="D456" i="7"/>
  <c r="D455" i="7"/>
  <c r="D451" i="7"/>
  <c r="F455" i="7"/>
  <c r="F451" i="7"/>
  <c r="F456" i="7"/>
  <c r="G456" i="7"/>
  <c r="G451" i="7"/>
  <c r="G455" i="7"/>
  <c r="A14" i="10"/>
  <c r="A15" i="10"/>
  <c r="A9" i="10"/>
  <c r="A13" i="10"/>
  <c r="F55" i="17" l="1"/>
  <c r="B55" i="17"/>
  <c r="E55" i="17"/>
  <c r="D55" i="17"/>
  <c r="C55" i="17"/>
  <c r="E62" i="12"/>
  <c r="D62" i="12"/>
  <c r="C62" i="12"/>
  <c r="E61" i="12"/>
  <c r="D61" i="12"/>
  <c r="C61" i="12"/>
  <c r="E60" i="12"/>
  <c r="D60" i="12"/>
  <c r="C60" i="12"/>
  <c r="E59" i="12"/>
  <c r="D59" i="12"/>
  <c r="C59" i="12"/>
  <c r="E58" i="12"/>
  <c r="D58" i="12"/>
  <c r="C58" i="12"/>
  <c r="E57" i="12"/>
  <c r="D57" i="12"/>
  <c r="C57" i="12"/>
  <c r="E56" i="12"/>
  <c r="D56" i="12"/>
  <c r="C56" i="12"/>
  <c r="D55" i="12"/>
  <c r="C55" i="12"/>
  <c r="E54" i="12"/>
  <c r="D54" i="12"/>
  <c r="C54" i="12"/>
  <c r="E53" i="12"/>
  <c r="D53" i="12"/>
  <c r="C53" i="12"/>
  <c r="D52" i="12"/>
  <c r="C52" i="12"/>
  <c r="E51" i="12"/>
  <c r="D51" i="12"/>
  <c r="C51" i="12"/>
  <c r="E50" i="12"/>
  <c r="D50" i="12"/>
  <c r="C50" i="12"/>
  <c r="E49" i="12"/>
  <c r="D49" i="12"/>
  <c r="C49" i="12"/>
  <c r="E48" i="12"/>
  <c r="D48" i="12"/>
  <c r="C48" i="12"/>
  <c r="E47" i="12"/>
  <c r="D47" i="12"/>
  <c r="C47" i="12"/>
  <c r="E46" i="12"/>
  <c r="D46" i="12"/>
  <c r="C46" i="12"/>
  <c r="E45" i="12"/>
  <c r="D45" i="12"/>
  <c r="C45" i="12"/>
  <c r="E44" i="12"/>
  <c r="D44" i="12"/>
  <c r="C44" i="12"/>
  <c r="E43" i="12"/>
  <c r="D43" i="12"/>
  <c r="C43" i="12"/>
  <c r="E42" i="12"/>
  <c r="D42" i="12"/>
  <c r="C42" i="12"/>
  <c r="E41" i="12"/>
  <c r="D41" i="12"/>
  <c r="C41" i="12"/>
  <c r="E40" i="12"/>
  <c r="D40" i="12"/>
  <c r="C40" i="12"/>
  <c r="C39" i="12"/>
  <c r="D39" i="12"/>
  <c r="E39" i="12"/>
  <c r="A327" i="7"/>
  <c r="A317" i="7"/>
  <c r="B330" i="7"/>
  <c r="B329" i="7"/>
  <c r="B328" i="7"/>
  <c r="B320" i="7"/>
  <c r="B319" i="7"/>
  <c r="B318" i="7"/>
  <c r="B270" i="7"/>
  <c r="B269" i="7"/>
  <c r="B268" i="7"/>
  <c r="A267" i="7"/>
  <c r="B260" i="7"/>
  <c r="B259" i="7"/>
  <c r="B258" i="7"/>
  <c r="A257" i="7"/>
  <c r="E308" i="12"/>
  <c r="D308" i="12"/>
  <c r="C308" i="12"/>
  <c r="E307" i="12"/>
  <c r="D307" i="12"/>
  <c r="C307" i="12"/>
  <c r="E305" i="12"/>
  <c r="D305" i="12"/>
  <c r="C305" i="12"/>
  <c r="E304" i="12"/>
  <c r="D304" i="12"/>
  <c r="C304" i="12"/>
  <c r="C299" i="12" l="1"/>
  <c r="C298" i="12"/>
  <c r="C297" i="12"/>
  <c r="C296" i="12"/>
  <c r="C295" i="12"/>
  <c r="C294" i="12"/>
  <c r="C293" i="12"/>
  <c r="C292" i="12"/>
  <c r="C291" i="12"/>
  <c r="C287" i="12"/>
  <c r="C286" i="12"/>
  <c r="C285" i="12"/>
  <c r="C284" i="12"/>
  <c r="C283" i="12"/>
  <c r="C282" i="12"/>
  <c r="C281" i="12"/>
  <c r="C279" i="12"/>
  <c r="C278" i="12"/>
  <c r="C277" i="12"/>
  <c r="C276" i="12"/>
  <c r="C275" i="12"/>
  <c r="C274" i="12"/>
  <c r="C273" i="12"/>
  <c r="C272" i="12"/>
  <c r="C271" i="12"/>
  <c r="C270" i="12"/>
  <c r="C269" i="12"/>
  <c r="C268" i="12"/>
  <c r="C267" i="12"/>
  <c r="C266" i="12"/>
  <c r="C265" i="12"/>
  <c r="C264" i="12"/>
  <c r="C262" i="12"/>
  <c r="C261" i="12"/>
  <c r="C260" i="12"/>
  <c r="C259" i="12"/>
  <c r="C258" i="12"/>
  <c r="C257" i="12"/>
  <c r="C255" i="12"/>
  <c r="C254" i="12"/>
  <c r="C253" i="12"/>
  <c r="C252" i="12"/>
  <c r="C249" i="12"/>
  <c r="C248" i="12"/>
  <c r="C247" i="12"/>
  <c r="C246" i="12"/>
  <c r="C245" i="12"/>
  <c r="C244" i="12"/>
  <c r="C243" i="12"/>
  <c r="C242" i="12"/>
  <c r="C241" i="12"/>
  <c r="C240" i="12"/>
  <c r="C239" i="12"/>
  <c r="C237" i="12"/>
  <c r="C236" i="12"/>
  <c r="C234" i="12"/>
  <c r="C233" i="12"/>
  <c r="C231" i="12"/>
  <c r="C229" i="12"/>
  <c r="C228" i="12"/>
  <c r="C227" i="12"/>
  <c r="C226" i="12"/>
  <c r="C225" i="12"/>
  <c r="C224" i="12"/>
  <c r="C223" i="12"/>
  <c r="C222" i="12"/>
  <c r="C221" i="12"/>
  <c r="C219" i="12"/>
  <c r="C216" i="12"/>
  <c r="C212" i="12"/>
  <c r="C211" i="12"/>
  <c r="C210" i="12"/>
  <c r="C209" i="12"/>
  <c r="C208" i="12"/>
  <c r="C207" i="12"/>
  <c r="C206" i="12"/>
  <c r="C204" i="12"/>
  <c r="C203" i="12"/>
  <c r="C201" i="12"/>
  <c r="C200" i="12"/>
  <c r="C198" i="12"/>
  <c r="C197" i="12"/>
  <c r="C196" i="12"/>
  <c r="C195" i="12"/>
  <c r="C194" i="12"/>
  <c r="C192" i="12"/>
  <c r="C191" i="12"/>
  <c r="C190" i="12"/>
  <c r="C189" i="12"/>
  <c r="C187" i="12"/>
  <c r="C186" i="12"/>
  <c r="C185" i="12"/>
  <c r="C184" i="12"/>
  <c r="C183" i="12"/>
  <c r="C182" i="12"/>
  <c r="C180" i="12"/>
  <c r="C179" i="12"/>
  <c r="C178" i="12"/>
  <c r="C177" i="12"/>
  <c r="C174" i="12"/>
  <c r="C173" i="12"/>
  <c r="C172" i="12"/>
  <c r="C171" i="12"/>
  <c r="C170" i="12"/>
  <c r="C169" i="12"/>
  <c r="C168" i="12"/>
  <c r="C167" i="12"/>
  <c r="C166" i="12"/>
  <c r="C165" i="12"/>
  <c r="C164" i="12"/>
  <c r="C162" i="12"/>
  <c r="C161" i="12"/>
  <c r="C159" i="12"/>
  <c r="C158" i="12"/>
  <c r="C156" i="12"/>
  <c r="C154" i="12"/>
  <c r="C153" i="12"/>
  <c r="C152" i="12"/>
  <c r="C151" i="12"/>
  <c r="C150" i="12"/>
  <c r="C149" i="12"/>
  <c r="C148" i="12"/>
  <c r="C147" i="12"/>
  <c r="C146" i="12"/>
  <c r="C144" i="12"/>
  <c r="C141" i="12"/>
  <c r="E137" i="12"/>
  <c r="D137" i="12"/>
  <c r="C137" i="12"/>
  <c r="D136" i="12"/>
  <c r="C136" i="12"/>
  <c r="E135" i="12"/>
  <c r="D135" i="12"/>
  <c r="C135" i="12"/>
  <c r="E134" i="12"/>
  <c r="D134" i="12"/>
  <c r="C134" i="12"/>
  <c r="E132" i="12"/>
  <c r="D132" i="12"/>
  <c r="C132" i="12"/>
  <c r="E131" i="12"/>
  <c r="D131" i="12"/>
  <c r="C131" i="12"/>
  <c r="E129" i="12"/>
  <c r="D129" i="12"/>
  <c r="C129" i="12"/>
  <c r="E128" i="12"/>
  <c r="D128" i="12"/>
  <c r="C128" i="12"/>
  <c r="E126" i="12"/>
  <c r="D126" i="12"/>
  <c r="C126" i="12"/>
  <c r="E125" i="12"/>
  <c r="D125" i="12"/>
  <c r="C125" i="12"/>
  <c r="E123" i="12"/>
  <c r="D123" i="12"/>
  <c r="C123" i="12"/>
  <c r="E122" i="12"/>
  <c r="D122" i="12"/>
  <c r="C122" i="12"/>
  <c r="D121" i="12"/>
  <c r="C121" i="12"/>
  <c r="E120" i="12"/>
  <c r="D120" i="12"/>
  <c r="C120" i="12"/>
  <c r="E119" i="12"/>
  <c r="D119" i="12"/>
  <c r="C119" i="12"/>
  <c r="D118" i="12"/>
  <c r="C118" i="12"/>
  <c r="E117" i="12"/>
  <c r="D117" i="12"/>
  <c r="C117" i="12"/>
  <c r="E116" i="12"/>
  <c r="D116" i="12"/>
  <c r="C116" i="12"/>
  <c r="C115" i="12"/>
  <c r="E114" i="12"/>
  <c r="D114" i="12"/>
  <c r="C114" i="12"/>
  <c r="E112" i="12"/>
  <c r="D112" i="12"/>
  <c r="C112" i="12"/>
  <c r="E111" i="12"/>
  <c r="D111" i="12"/>
  <c r="C111" i="12"/>
  <c r="E110" i="12"/>
  <c r="D110" i="12"/>
  <c r="C110" i="12"/>
  <c r="E109" i="12"/>
  <c r="D109" i="12"/>
  <c r="C109" i="12"/>
  <c r="E108" i="12"/>
  <c r="D108" i="12"/>
  <c r="C108" i="12"/>
  <c r="E107" i="12"/>
  <c r="D107" i="12"/>
  <c r="C107" i="12"/>
  <c r="E105" i="12"/>
  <c r="D105" i="12"/>
  <c r="C105" i="12"/>
  <c r="E104" i="12"/>
  <c r="D104" i="12"/>
  <c r="C104" i="12"/>
  <c r="E103" i="12"/>
  <c r="D103" i="12"/>
  <c r="C103" i="12"/>
  <c r="E102" i="12"/>
  <c r="D102" i="12"/>
  <c r="C102" i="12"/>
  <c r="D101" i="12"/>
  <c r="C101" i="12"/>
  <c r="E99" i="12"/>
  <c r="D99" i="12"/>
  <c r="C99" i="12"/>
  <c r="E98" i="12"/>
  <c r="D98" i="12"/>
  <c r="C98" i="12"/>
  <c r="E97" i="12"/>
  <c r="D97" i="12"/>
  <c r="C97" i="12"/>
  <c r="E96" i="12"/>
  <c r="D96" i="12"/>
  <c r="C96" i="12"/>
  <c r="E95" i="12"/>
  <c r="D95" i="12"/>
  <c r="C95" i="12"/>
  <c r="E94" i="12"/>
  <c r="D94" i="12"/>
  <c r="C94" i="12"/>
  <c r="E93" i="12"/>
  <c r="D93" i="12"/>
  <c r="C93" i="12"/>
  <c r="E92" i="12"/>
  <c r="D92" i="12"/>
  <c r="C92" i="12"/>
  <c r="E91" i="12"/>
  <c r="D91" i="12"/>
  <c r="C91" i="12"/>
  <c r="E90" i="12"/>
  <c r="D90" i="12"/>
  <c r="C90" i="12"/>
  <c r="E89" i="12"/>
  <c r="D89" i="12"/>
  <c r="C89" i="12"/>
  <c r="E87" i="12"/>
  <c r="D87" i="12"/>
  <c r="C87" i="12"/>
  <c r="E86" i="12"/>
  <c r="D86" i="12"/>
  <c r="C86" i="12"/>
  <c r="E84" i="12"/>
  <c r="D84" i="12"/>
  <c r="C84" i="12"/>
  <c r="E83" i="12"/>
  <c r="D83" i="12"/>
  <c r="C83" i="12"/>
  <c r="E81" i="12"/>
  <c r="D81" i="12"/>
  <c r="C81" i="12"/>
  <c r="D80" i="12"/>
  <c r="C80" i="12"/>
  <c r="E79" i="12"/>
  <c r="D79" i="12"/>
  <c r="C79" i="12"/>
  <c r="E78" i="12"/>
  <c r="D78" i="12"/>
  <c r="C78" i="12"/>
  <c r="D77" i="12"/>
  <c r="C77" i="12"/>
  <c r="E76" i="12"/>
  <c r="D76" i="12"/>
  <c r="C76" i="12"/>
  <c r="E75" i="12"/>
  <c r="D75" i="12"/>
  <c r="C75" i="12"/>
  <c r="E74" i="12"/>
  <c r="D74" i="12"/>
  <c r="C74" i="12"/>
  <c r="D73" i="12"/>
  <c r="C73" i="12"/>
  <c r="E72" i="12"/>
  <c r="D72" i="12"/>
  <c r="C72" i="12"/>
  <c r="E71" i="12"/>
  <c r="D71" i="12"/>
  <c r="C71" i="12"/>
  <c r="E69" i="12"/>
  <c r="D69" i="12"/>
  <c r="C69" i="12"/>
  <c r="C66" i="12"/>
  <c r="D66" i="12"/>
  <c r="E66" i="12"/>
  <c r="E35" i="12"/>
  <c r="D35" i="12"/>
  <c r="C35" i="12"/>
  <c r="E33" i="12"/>
  <c r="D33" i="12"/>
  <c r="C33" i="12"/>
  <c r="E32" i="12"/>
  <c r="D32" i="12"/>
  <c r="C32" i="12"/>
  <c r="E30" i="12"/>
  <c r="D30" i="12"/>
  <c r="C30" i="12"/>
  <c r="E29" i="12"/>
  <c r="D29" i="12"/>
  <c r="C29" i="12"/>
  <c r="E27" i="12"/>
  <c r="D27" i="12"/>
  <c r="C27" i="12"/>
  <c r="E26" i="12"/>
  <c r="D26" i="12"/>
  <c r="C26" i="12"/>
  <c r="E24" i="12"/>
  <c r="D24" i="12"/>
  <c r="C24" i="12"/>
  <c r="E23" i="12"/>
  <c r="D23" i="12"/>
  <c r="C23" i="12"/>
  <c r="E21" i="12"/>
  <c r="D21" i="12"/>
  <c r="C21" i="12"/>
  <c r="E20" i="12"/>
  <c r="D20" i="12"/>
  <c r="C20" i="12"/>
  <c r="C18" i="12"/>
  <c r="D18" i="12"/>
  <c r="E18" i="12"/>
  <c r="E98" i="1"/>
  <c r="E95" i="1"/>
  <c r="E55" i="12" l="1"/>
  <c r="F309" i="7"/>
  <c r="E52" i="12"/>
  <c r="F299" i="7"/>
  <c r="A11" i="10"/>
  <c r="A12" i="10"/>
  <c r="A10" i="10"/>
  <c r="A8" i="10"/>
  <c r="F5" i="10"/>
  <c r="E5" i="10"/>
  <c r="B5" i="10"/>
  <c r="G306" i="7" l="1"/>
  <c r="H306" i="7"/>
  <c r="F306" i="7"/>
  <c r="F316" i="7"/>
  <c r="H316" i="7"/>
  <c r="G316" i="7"/>
  <c r="H10" i="7"/>
  <c r="C230" i="12" l="1"/>
  <c r="H50" i="7"/>
  <c r="C251" i="12"/>
  <c r="H120" i="7"/>
  <c r="C263" i="12"/>
  <c r="H160" i="7"/>
  <c r="C218" i="12"/>
  <c r="C188" i="12"/>
  <c r="C176" i="12"/>
  <c r="C155" i="12"/>
  <c r="D9" i="1"/>
  <c r="E10" i="7" s="1"/>
  <c r="C9" i="1"/>
  <c r="D10" i="7" s="1"/>
  <c r="E9" i="1"/>
  <c r="F10" i="7" s="1"/>
  <c r="G409" i="7"/>
  <c r="G399" i="7"/>
  <c r="G389" i="7"/>
  <c r="G379" i="7"/>
  <c r="G369" i="7"/>
  <c r="G359" i="7"/>
  <c r="C113" i="1"/>
  <c r="D359" i="7" s="1"/>
  <c r="D366" i="7" s="1"/>
  <c r="E77" i="1"/>
  <c r="E74" i="1"/>
  <c r="D74" i="1"/>
  <c r="C74" i="1"/>
  <c r="G71" i="1"/>
  <c r="F68" i="1"/>
  <c r="E68" i="1"/>
  <c r="D68" i="1"/>
  <c r="C68" i="1"/>
  <c r="F65" i="1"/>
  <c r="E65" i="1"/>
  <c r="D65" i="1"/>
  <c r="C65" i="1"/>
  <c r="E121" i="12"/>
  <c r="F59" i="1"/>
  <c r="E56" i="1"/>
  <c r="D56" i="1"/>
  <c r="G47" i="1"/>
  <c r="F47" i="1"/>
  <c r="E47" i="1"/>
  <c r="D47" i="1"/>
  <c r="C47" i="1"/>
  <c r="G41" i="1"/>
  <c r="F41" i="1"/>
  <c r="E41" i="1"/>
  <c r="D41" i="1"/>
  <c r="G29" i="1"/>
  <c r="F29" i="1"/>
  <c r="E29" i="1"/>
  <c r="D29" i="1"/>
  <c r="C29" i="1"/>
  <c r="G26" i="1"/>
  <c r="F26" i="1"/>
  <c r="E73" i="12"/>
  <c r="G11" i="1"/>
  <c r="F11" i="1"/>
  <c r="E11" i="1"/>
  <c r="D11" i="1"/>
  <c r="C11" i="1"/>
  <c r="G8" i="1"/>
  <c r="H9" i="7" s="1"/>
  <c r="F8" i="1"/>
  <c r="G9" i="7" s="1"/>
  <c r="E8" i="1"/>
  <c r="F9" i="7" s="1"/>
  <c r="D8" i="1"/>
  <c r="C8" i="1"/>
  <c r="D9" i="7" s="1"/>
  <c r="D7" i="7" s="1"/>
  <c r="H166" i="7" l="1"/>
  <c r="H56" i="7"/>
  <c r="C70" i="12"/>
  <c r="D19" i="7"/>
  <c r="E82" i="12"/>
  <c r="F59" i="7"/>
  <c r="D85" i="12"/>
  <c r="E69" i="7"/>
  <c r="E76" i="7" s="1"/>
  <c r="C238" i="12"/>
  <c r="H79" i="7"/>
  <c r="C175" i="12"/>
  <c r="G119" i="7"/>
  <c r="E115" i="12"/>
  <c r="F169" i="7"/>
  <c r="C124" i="12"/>
  <c r="D199" i="7"/>
  <c r="D206" i="7" s="1"/>
  <c r="C127" i="12"/>
  <c r="D209" i="7"/>
  <c r="D216" i="7" s="1"/>
  <c r="C130" i="12"/>
  <c r="D219" i="7"/>
  <c r="D226" i="7" s="1"/>
  <c r="C280" i="12"/>
  <c r="H219" i="7"/>
  <c r="E136" i="12"/>
  <c r="F239" i="7"/>
  <c r="E101" i="12"/>
  <c r="F120" i="7"/>
  <c r="D70" i="12"/>
  <c r="E19" i="7"/>
  <c r="C157" i="12"/>
  <c r="G59" i="7"/>
  <c r="E85" i="12"/>
  <c r="F69" i="7"/>
  <c r="D88" i="12"/>
  <c r="E79" i="7"/>
  <c r="E86" i="7" s="1"/>
  <c r="C100" i="12"/>
  <c r="D119" i="7"/>
  <c r="C250" i="12"/>
  <c r="H119" i="7"/>
  <c r="C181" i="12"/>
  <c r="G139" i="7"/>
  <c r="E118" i="12"/>
  <c r="F179" i="7"/>
  <c r="F186" i="7" s="1"/>
  <c r="D124" i="12"/>
  <c r="E199" i="7"/>
  <c r="E206" i="7" s="1"/>
  <c r="D127" i="12"/>
  <c r="E209" i="7"/>
  <c r="E216" i="7" s="1"/>
  <c r="D130" i="12"/>
  <c r="E219" i="7"/>
  <c r="E226" i="7" s="1"/>
  <c r="C133" i="12"/>
  <c r="D229" i="7"/>
  <c r="D236" i="7" s="1"/>
  <c r="C22" i="12"/>
  <c r="C25" i="12"/>
  <c r="D379" i="7"/>
  <c r="D386" i="7" s="1"/>
  <c r="C28" i="12"/>
  <c r="D389" i="7"/>
  <c r="D396" i="7" s="1"/>
  <c r="C31" i="12"/>
  <c r="D399" i="7"/>
  <c r="D406" i="7" s="1"/>
  <c r="C34" i="12"/>
  <c r="D409" i="7"/>
  <c r="D416" i="7" s="1"/>
  <c r="E113" i="12"/>
  <c r="F160" i="7"/>
  <c r="F166" i="7" s="1"/>
  <c r="E9" i="7"/>
  <c r="C220" i="12"/>
  <c r="H19" i="7"/>
  <c r="C88" i="12"/>
  <c r="D79" i="7"/>
  <c r="D86" i="7" s="1"/>
  <c r="E106" i="12"/>
  <c r="F139" i="7"/>
  <c r="E70" i="12"/>
  <c r="F19" i="7"/>
  <c r="C82" i="12"/>
  <c r="D59" i="7"/>
  <c r="D66" i="7" s="1"/>
  <c r="C232" i="12"/>
  <c r="H59" i="7"/>
  <c r="C160" i="12"/>
  <c r="G69" i="7"/>
  <c r="E88" i="12"/>
  <c r="F79" i="7"/>
  <c r="D100" i="12"/>
  <c r="E119" i="7"/>
  <c r="E126" i="7" s="1"/>
  <c r="C106" i="12"/>
  <c r="D139" i="7"/>
  <c r="D146" i="7" s="1"/>
  <c r="C256" i="12"/>
  <c r="H139" i="7"/>
  <c r="C193" i="12"/>
  <c r="G179" i="7"/>
  <c r="E124" i="12"/>
  <c r="F199" i="7"/>
  <c r="E127" i="12"/>
  <c r="F209" i="7"/>
  <c r="E130" i="12"/>
  <c r="F219" i="7"/>
  <c r="D133" i="12"/>
  <c r="E229" i="7"/>
  <c r="E236" i="7" s="1"/>
  <c r="D19" i="12"/>
  <c r="E359" i="7"/>
  <c r="E366" i="7" s="1"/>
  <c r="D22" i="12"/>
  <c r="E369" i="7"/>
  <c r="E376" i="7" s="1"/>
  <c r="D25" i="12"/>
  <c r="E379" i="7"/>
  <c r="E386" i="7" s="1"/>
  <c r="D28" i="12"/>
  <c r="E389" i="7"/>
  <c r="E396" i="7" s="1"/>
  <c r="D31" i="12"/>
  <c r="E399" i="7"/>
  <c r="E406" i="7" s="1"/>
  <c r="D34" i="12"/>
  <c r="E409" i="7"/>
  <c r="E416" i="7" s="1"/>
  <c r="E77" i="12"/>
  <c r="F40" i="7"/>
  <c r="F46" i="7" s="1"/>
  <c r="C113" i="12"/>
  <c r="D160" i="7"/>
  <c r="D166" i="7" s="1"/>
  <c r="C145" i="12"/>
  <c r="G19" i="7"/>
  <c r="D82" i="12"/>
  <c r="E59" i="7"/>
  <c r="E66" i="7" s="1"/>
  <c r="C85" i="12"/>
  <c r="D69" i="7"/>
  <c r="D76" i="7" s="1"/>
  <c r="C235" i="12"/>
  <c r="H69" i="7"/>
  <c r="C163" i="12"/>
  <c r="G79" i="7"/>
  <c r="E100" i="12"/>
  <c r="F119" i="7"/>
  <c r="F126" i="7" s="1"/>
  <c r="D106" i="12"/>
  <c r="E139" i="7"/>
  <c r="E146" i="7" s="1"/>
  <c r="D115" i="12"/>
  <c r="E169" i="7"/>
  <c r="E176" i="7" s="1"/>
  <c r="C199" i="12"/>
  <c r="G199" i="7"/>
  <c r="C202" i="12"/>
  <c r="G209" i="7"/>
  <c r="C205" i="12"/>
  <c r="G219" i="7"/>
  <c r="E133" i="12"/>
  <c r="F229" i="7"/>
  <c r="E19" i="12"/>
  <c r="F359" i="7"/>
  <c r="E22" i="12"/>
  <c r="F369" i="7"/>
  <c r="E25" i="12"/>
  <c r="F379" i="7"/>
  <c r="E28" i="12"/>
  <c r="F389" i="7"/>
  <c r="E31" i="12"/>
  <c r="F399" i="7"/>
  <c r="E34" i="12"/>
  <c r="F409" i="7"/>
  <c r="E80" i="12"/>
  <c r="F56" i="7"/>
  <c r="D113" i="12"/>
  <c r="E160" i="7"/>
  <c r="E166" i="7" s="1"/>
  <c r="C19" i="12"/>
  <c r="C142" i="12"/>
  <c r="C68" i="12"/>
  <c r="C67" i="12"/>
  <c r="D67" i="12"/>
  <c r="C143" i="12"/>
  <c r="E67" i="12"/>
  <c r="E68" i="12"/>
  <c r="C217" i="12"/>
  <c r="D68" i="12"/>
  <c r="H445" i="7"/>
  <c r="G445" i="7"/>
  <c r="F445" i="7"/>
  <c r="E445" i="7"/>
  <c r="D445" i="7"/>
  <c r="C445" i="7"/>
  <c r="B440" i="7"/>
  <c r="B439" i="7"/>
  <c r="B438" i="7"/>
  <c r="A437" i="7"/>
  <c r="H435" i="7"/>
  <c r="G435" i="7"/>
  <c r="F435" i="7"/>
  <c r="E435" i="7"/>
  <c r="C435" i="7"/>
  <c r="B430" i="7"/>
  <c r="B429" i="7"/>
  <c r="B428" i="7"/>
  <c r="A427" i="7"/>
  <c r="B410" i="7"/>
  <c r="B409" i="7"/>
  <c r="B408" i="7"/>
  <c r="A407" i="7"/>
  <c r="B400" i="7"/>
  <c r="B399" i="7"/>
  <c r="B398" i="7"/>
  <c r="A397" i="7"/>
  <c r="B390" i="7"/>
  <c r="B389" i="7"/>
  <c r="B388" i="7"/>
  <c r="A387" i="7"/>
  <c r="B380" i="7"/>
  <c r="B379" i="7"/>
  <c r="B378" i="7"/>
  <c r="A377" i="7"/>
  <c r="B370" i="7"/>
  <c r="B369" i="7"/>
  <c r="B368" i="7"/>
  <c r="A367" i="7"/>
  <c r="B360" i="7"/>
  <c r="B359" i="7"/>
  <c r="B358" i="7"/>
  <c r="A357" i="7"/>
  <c r="H355" i="7"/>
  <c r="G355" i="7"/>
  <c r="F355" i="7"/>
  <c r="E355" i="7"/>
  <c r="D355" i="7"/>
  <c r="B350" i="7"/>
  <c r="B349" i="7"/>
  <c r="B348" i="7"/>
  <c r="A347" i="7"/>
  <c r="H345" i="7"/>
  <c r="G345" i="7"/>
  <c r="F345" i="7"/>
  <c r="E345" i="7"/>
  <c r="D345" i="7"/>
  <c r="B340" i="7"/>
  <c r="B339" i="7"/>
  <c r="B338" i="7"/>
  <c r="A337" i="7"/>
  <c r="B310" i="7"/>
  <c r="B309" i="7"/>
  <c r="B308" i="7"/>
  <c r="A307" i="7"/>
  <c r="B300" i="7"/>
  <c r="B299" i="7"/>
  <c r="B298" i="7"/>
  <c r="A297" i="7"/>
  <c r="B290" i="7"/>
  <c r="B289" i="7"/>
  <c r="B288" i="7"/>
  <c r="A287" i="7"/>
  <c r="B280" i="7"/>
  <c r="B279" i="7"/>
  <c r="B278" i="7"/>
  <c r="A277" i="7"/>
  <c r="H255" i="7"/>
  <c r="G255" i="7"/>
  <c r="F255" i="7"/>
  <c r="E255" i="7"/>
  <c r="D255" i="7"/>
  <c r="B250" i="7"/>
  <c r="B249" i="7"/>
  <c r="B248" i="7"/>
  <c r="A247" i="7"/>
  <c r="B240" i="7"/>
  <c r="B239" i="7"/>
  <c r="B238" i="7"/>
  <c r="A237" i="7"/>
  <c r="B230" i="7"/>
  <c r="B229" i="7"/>
  <c r="B228" i="7"/>
  <c r="A227" i="7"/>
  <c r="B220" i="7"/>
  <c r="B219" i="7"/>
  <c r="B218" i="7"/>
  <c r="A217" i="7"/>
  <c r="B210" i="7"/>
  <c r="B209" i="7"/>
  <c r="B208" i="7"/>
  <c r="A207" i="7"/>
  <c r="B200" i="7"/>
  <c r="B199" i="7"/>
  <c r="B198" i="7"/>
  <c r="A197" i="7"/>
  <c r="B190" i="7"/>
  <c r="B189" i="7"/>
  <c r="B188" i="7"/>
  <c r="A187" i="7"/>
  <c r="B180" i="7"/>
  <c r="B179" i="7"/>
  <c r="B178" i="7"/>
  <c r="A177" i="7"/>
  <c r="B170" i="7"/>
  <c r="B169" i="7"/>
  <c r="B168" i="7"/>
  <c r="A167" i="7"/>
  <c r="B160" i="7"/>
  <c r="B159" i="7"/>
  <c r="B158" i="7"/>
  <c r="A157" i="7"/>
  <c r="H155" i="7"/>
  <c r="G155" i="7"/>
  <c r="F155" i="7"/>
  <c r="E155" i="7"/>
  <c r="D155" i="7"/>
  <c r="B150" i="7"/>
  <c r="B149" i="7"/>
  <c r="B148" i="7"/>
  <c r="A147" i="7"/>
  <c r="B140" i="7"/>
  <c r="B139" i="7"/>
  <c r="B138" i="7"/>
  <c r="A137" i="7"/>
  <c r="H135" i="7"/>
  <c r="G135" i="7"/>
  <c r="F135" i="7"/>
  <c r="E135" i="7"/>
  <c r="D135" i="7"/>
  <c r="B130" i="7"/>
  <c r="B129" i="7"/>
  <c r="B128" i="7"/>
  <c r="A127" i="7"/>
  <c r="B120" i="7"/>
  <c r="B119" i="7"/>
  <c r="B118" i="7"/>
  <c r="A117" i="7"/>
  <c r="H115" i="7"/>
  <c r="G115" i="7"/>
  <c r="F115" i="7"/>
  <c r="E115" i="7"/>
  <c r="D115" i="7"/>
  <c r="B110" i="7"/>
  <c r="B109" i="7"/>
  <c r="B108" i="7"/>
  <c r="A107" i="7"/>
  <c r="H105" i="7"/>
  <c r="G105" i="7"/>
  <c r="F105" i="7"/>
  <c r="E105" i="7"/>
  <c r="D105" i="7"/>
  <c r="H100" i="7"/>
  <c r="G100" i="7"/>
  <c r="F100" i="7"/>
  <c r="E100" i="7"/>
  <c r="D100" i="7"/>
  <c r="B100" i="7"/>
  <c r="H99" i="7"/>
  <c r="G99" i="7"/>
  <c r="F99" i="7"/>
  <c r="E99" i="7"/>
  <c r="D99" i="7"/>
  <c r="B99" i="7"/>
  <c r="B98" i="7"/>
  <c r="A97" i="7"/>
  <c r="H95" i="7"/>
  <c r="H90" i="7"/>
  <c r="G90" i="7"/>
  <c r="F90" i="7"/>
  <c r="E90" i="7"/>
  <c r="D90" i="7"/>
  <c r="B90" i="7"/>
  <c r="H89" i="7"/>
  <c r="G89" i="7"/>
  <c r="F89" i="7"/>
  <c r="E89" i="7"/>
  <c r="D89" i="7"/>
  <c r="B89" i="7"/>
  <c r="B88" i="7"/>
  <c r="A87" i="7"/>
  <c r="B80" i="7"/>
  <c r="B79" i="7"/>
  <c r="B78" i="7"/>
  <c r="A77" i="7"/>
  <c r="B70" i="7"/>
  <c r="B69" i="7"/>
  <c r="B68" i="7"/>
  <c r="A67" i="7"/>
  <c r="B60" i="7"/>
  <c r="B59" i="7"/>
  <c r="B58" i="7"/>
  <c r="A57" i="7"/>
  <c r="B50" i="7"/>
  <c r="B49" i="7"/>
  <c r="B48" i="7"/>
  <c r="A47" i="7"/>
  <c r="B40" i="7"/>
  <c r="B39" i="7"/>
  <c r="B38" i="7"/>
  <c r="A37" i="7"/>
  <c r="B30" i="7"/>
  <c r="B29" i="7"/>
  <c r="B28" i="7"/>
  <c r="A27" i="7"/>
  <c r="B20" i="7"/>
  <c r="B19" i="7"/>
  <c r="B18" i="7"/>
  <c r="A17" i="7"/>
  <c r="B10" i="7"/>
  <c r="B9" i="7"/>
  <c r="B8" i="7"/>
  <c r="A7" i="7"/>
  <c r="H5" i="7"/>
  <c r="G5" i="7"/>
  <c r="D5" i="7"/>
  <c r="D97" i="7" l="1"/>
  <c r="E106" i="7"/>
  <c r="E96" i="7"/>
  <c r="D96" i="7"/>
  <c r="D106" i="7"/>
  <c r="F96" i="7"/>
  <c r="H96" i="7"/>
  <c r="G96" i="7"/>
  <c r="H106" i="7"/>
  <c r="G106" i="7"/>
  <c r="F106" i="7"/>
  <c r="D126" i="7"/>
  <c r="D117" i="7"/>
  <c r="F406" i="7"/>
  <c r="G406" i="7"/>
  <c r="G386" i="7"/>
  <c r="F386" i="7"/>
  <c r="F366" i="7"/>
  <c r="G366" i="7"/>
  <c r="H226" i="7"/>
  <c r="G226" i="7"/>
  <c r="F226" i="7"/>
  <c r="G206" i="7"/>
  <c r="H206" i="7"/>
  <c r="F206" i="7"/>
  <c r="G146" i="7"/>
  <c r="H146" i="7"/>
  <c r="F146" i="7"/>
  <c r="H176" i="7"/>
  <c r="G176" i="7"/>
  <c r="F176" i="7"/>
  <c r="G76" i="7"/>
  <c r="H76" i="7"/>
  <c r="F76" i="7"/>
  <c r="H246" i="7"/>
  <c r="F246" i="7"/>
  <c r="G246" i="7"/>
  <c r="F66" i="7"/>
  <c r="G66" i="7"/>
  <c r="H66" i="7"/>
  <c r="G416" i="7"/>
  <c r="F416" i="7"/>
  <c r="G396" i="7"/>
  <c r="F396" i="7"/>
  <c r="G376" i="7"/>
  <c r="F376" i="7"/>
  <c r="F236" i="7"/>
  <c r="H236" i="7"/>
  <c r="G236" i="7"/>
  <c r="G126" i="7"/>
  <c r="H126" i="7"/>
  <c r="H216" i="7"/>
  <c r="F216" i="7"/>
  <c r="G216" i="7"/>
  <c r="G186" i="7"/>
  <c r="G86" i="7"/>
  <c r="H86" i="7"/>
  <c r="F86" i="7"/>
  <c r="H440" i="7"/>
  <c r="D440" i="7"/>
  <c r="F439" i="7"/>
  <c r="H438" i="7"/>
  <c r="H430" i="7"/>
  <c r="D430" i="7"/>
  <c r="F429" i="7"/>
  <c r="H428" i="7"/>
  <c r="D428" i="7"/>
  <c r="E440" i="7"/>
  <c r="G439" i="7"/>
  <c r="E430" i="7"/>
  <c r="F440" i="7"/>
  <c r="D439" i="7"/>
  <c r="G430" i="7"/>
  <c r="G432" i="7" s="1"/>
  <c r="E429" i="7"/>
  <c r="G440" i="7"/>
  <c r="E439" i="7"/>
  <c r="H429" i="7"/>
  <c r="F430" i="7"/>
  <c r="H439" i="7"/>
  <c r="D429" i="7"/>
  <c r="G437" i="7" l="1"/>
  <c r="G442" i="7"/>
  <c r="G431" i="7"/>
  <c r="F32" i="18"/>
  <c r="D32" i="18"/>
  <c r="E32" i="18"/>
  <c r="C32" i="18"/>
  <c r="B32" i="18"/>
  <c r="D35" i="7"/>
  <c r="F265" i="7"/>
  <c r="E35" i="7"/>
  <c r="G295" i="7"/>
  <c r="H265" i="7"/>
  <c r="H261" i="7"/>
  <c r="H257" i="7"/>
  <c r="H264" i="7"/>
  <c r="G264" i="7"/>
  <c r="G261" i="7"/>
  <c r="G257" i="7"/>
  <c r="G265" i="7"/>
  <c r="F325" i="7"/>
  <c r="F317" i="7"/>
  <c r="H325" i="7"/>
  <c r="H324" i="7"/>
  <c r="H317" i="7"/>
  <c r="H321" i="7"/>
  <c r="F267" i="7"/>
  <c r="D257" i="7"/>
  <c r="D265" i="7"/>
  <c r="D264" i="7"/>
  <c r="D261" i="7"/>
  <c r="G315" i="7"/>
  <c r="E325" i="7"/>
  <c r="E324" i="7"/>
  <c r="E317" i="7"/>
  <c r="E321" i="7"/>
  <c r="D275" i="7"/>
  <c r="D274" i="7"/>
  <c r="D267" i="7"/>
  <c r="D271" i="7"/>
  <c r="D335" i="7"/>
  <c r="D327" i="7"/>
  <c r="D331" i="7"/>
  <c r="D334" i="7"/>
  <c r="F335" i="7"/>
  <c r="F257" i="7"/>
  <c r="D325" i="7"/>
  <c r="D317" i="7"/>
  <c r="D324" i="7"/>
  <c r="D321" i="7"/>
  <c r="E335" i="7"/>
  <c r="E327" i="7"/>
  <c r="E334" i="7"/>
  <c r="E331" i="7" s="1"/>
  <c r="G335" i="7"/>
  <c r="G327" i="7"/>
  <c r="G334" i="7"/>
  <c r="G331" i="7"/>
  <c r="H275" i="7"/>
  <c r="H267" i="7"/>
  <c r="H274" i="7"/>
  <c r="H271" i="7"/>
  <c r="G325" i="7"/>
  <c r="G324" i="7"/>
  <c r="G317" i="7"/>
  <c r="G321" i="7"/>
  <c r="H335" i="7"/>
  <c r="H334" i="7"/>
  <c r="H331" i="7"/>
  <c r="H327" i="7"/>
  <c r="E265" i="7"/>
  <c r="E257" i="7"/>
  <c r="E264" i="7"/>
  <c r="E261" i="7"/>
  <c r="G271" i="7"/>
  <c r="G275" i="7"/>
  <c r="G274" i="7"/>
  <c r="G267" i="7"/>
  <c r="E275" i="7"/>
  <c r="E267" i="7"/>
  <c r="E274" i="7"/>
  <c r="E271" i="7"/>
  <c r="D305" i="7"/>
  <c r="E315" i="7"/>
  <c r="F315" i="7"/>
  <c r="D295" i="7"/>
  <c r="E285" i="7"/>
  <c r="F285" i="7"/>
  <c r="D285" i="7"/>
  <c r="G285" i="7"/>
  <c r="H285" i="7"/>
  <c r="E295" i="7"/>
  <c r="H295" i="7"/>
  <c r="F295" i="7"/>
  <c r="D315" i="7"/>
  <c r="F305" i="7"/>
  <c r="E305" i="7"/>
  <c r="H305" i="7"/>
  <c r="G305" i="7"/>
  <c r="H315" i="7"/>
  <c r="G137" i="7"/>
  <c r="H77" i="7"/>
  <c r="G97" i="7"/>
  <c r="D25" i="18"/>
  <c r="F7" i="7"/>
  <c r="D54" i="7"/>
  <c r="D47" i="7"/>
  <c r="D51" i="7"/>
  <c r="D67" i="7"/>
  <c r="B23" i="18"/>
  <c r="H287" i="7"/>
  <c r="H291" i="7"/>
  <c r="H294" i="7"/>
  <c r="G117" i="7"/>
  <c r="E137" i="7"/>
  <c r="E297" i="7"/>
  <c r="E301" i="7"/>
  <c r="E304" i="7"/>
  <c r="E197" i="7"/>
  <c r="F227" i="7"/>
  <c r="G241" i="7"/>
  <c r="G244" i="7"/>
  <c r="G237" i="7"/>
  <c r="G245" i="7"/>
  <c r="E284" i="7"/>
  <c r="E281" i="7"/>
  <c r="E277" i="7"/>
  <c r="H347" i="7"/>
  <c r="F19" i="17" s="1"/>
  <c r="H204" i="7"/>
  <c r="H201" i="7"/>
  <c r="H197" i="7"/>
  <c r="H205" i="7"/>
  <c r="E407" i="7"/>
  <c r="G304" i="7"/>
  <c r="G301" i="7"/>
  <c r="G297" i="7"/>
  <c r="H314" i="7"/>
  <c r="H307" i="7"/>
  <c r="H311" i="7"/>
  <c r="F397" i="7"/>
  <c r="G407" i="7"/>
  <c r="D441" i="7"/>
  <c r="D442" i="7"/>
  <c r="D437" i="7"/>
  <c r="D57" i="7"/>
  <c r="F197" i="7"/>
  <c r="D17" i="7"/>
  <c r="D41" i="7"/>
  <c r="D44" i="7"/>
  <c r="D37" i="7"/>
  <c r="G67" i="7"/>
  <c r="E57" i="7"/>
  <c r="E44" i="7"/>
  <c r="E37" i="7"/>
  <c r="E41" i="7"/>
  <c r="G57" i="7"/>
  <c r="D181" i="7"/>
  <c r="D184" i="7"/>
  <c r="D185" i="7"/>
  <c r="D177" i="7"/>
  <c r="G247" i="7"/>
  <c r="E307" i="7"/>
  <c r="E311" i="7"/>
  <c r="E314" i="7"/>
  <c r="D174" i="7"/>
  <c r="D167" i="7"/>
  <c r="D175" i="7"/>
  <c r="D171" i="7"/>
  <c r="G197" i="7"/>
  <c r="E217" i="7"/>
  <c r="F307" i="7"/>
  <c r="G337" i="7"/>
  <c r="B17" i="18"/>
  <c r="D337" i="7"/>
  <c r="D357" i="7"/>
  <c r="E377" i="7"/>
  <c r="H395" i="7"/>
  <c r="F46" i="18" s="1"/>
  <c r="H387" i="7"/>
  <c r="H391" i="7"/>
  <c r="H394" i="7"/>
  <c r="E397" i="7"/>
  <c r="D377" i="7"/>
  <c r="F167" i="7"/>
  <c r="G217" i="7"/>
  <c r="G17" i="7"/>
  <c r="B31" i="18"/>
  <c r="D107" i="7"/>
  <c r="G127" i="7"/>
  <c r="F207" i="7"/>
  <c r="G7" i="7"/>
  <c r="E25" i="18"/>
  <c r="H17" i="7"/>
  <c r="E31" i="7"/>
  <c r="E34" i="7"/>
  <c r="E27" i="7"/>
  <c r="H41" i="7"/>
  <c r="H44" i="7"/>
  <c r="H45" i="7"/>
  <c r="F13" i="18" s="1"/>
  <c r="H37" i="7"/>
  <c r="G55" i="7"/>
  <c r="E12" i="18" s="1"/>
  <c r="G54" i="7"/>
  <c r="G47" i="7"/>
  <c r="H137" i="7"/>
  <c r="D157" i="7"/>
  <c r="B19" i="18"/>
  <c r="D347" i="7"/>
  <c r="B19" i="17" s="1"/>
  <c r="D15" i="18"/>
  <c r="F127" i="7"/>
  <c r="F15" i="18"/>
  <c r="E15" i="18"/>
  <c r="H147" i="7"/>
  <c r="H154" i="7"/>
  <c r="H151" i="7"/>
  <c r="G397" i="7"/>
  <c r="D27" i="7"/>
  <c r="D31" i="7"/>
  <c r="D34" i="7"/>
  <c r="F25" i="18"/>
  <c r="H7" i="7"/>
  <c r="E17" i="7"/>
  <c r="F117" i="7"/>
  <c r="H157" i="7"/>
  <c r="D16" i="18"/>
  <c r="F247" i="7"/>
  <c r="E16" i="18"/>
  <c r="F16" i="18"/>
  <c r="G77" i="7"/>
  <c r="H87" i="7"/>
  <c r="G171" i="7"/>
  <c r="G175" i="7"/>
  <c r="G174" i="7"/>
  <c r="G167" i="7"/>
  <c r="E23" i="18"/>
  <c r="D23" i="18"/>
  <c r="F97" i="7"/>
  <c r="F23" i="18"/>
  <c r="F137" i="7"/>
  <c r="G154" i="7"/>
  <c r="G151" i="7"/>
  <c r="G147" i="7"/>
  <c r="F177" i="7"/>
  <c r="H235" i="7"/>
  <c r="H227" i="7"/>
  <c r="H234" i="7"/>
  <c r="H231" i="7"/>
  <c r="G164" i="7"/>
  <c r="G157" i="7"/>
  <c r="G165" i="7"/>
  <c r="H174" i="7"/>
  <c r="H175" i="7"/>
  <c r="H171" i="7"/>
  <c r="H167" i="7"/>
  <c r="E184" i="7"/>
  <c r="E177" i="7"/>
  <c r="E181" i="7"/>
  <c r="E185" i="7"/>
  <c r="D244" i="7"/>
  <c r="D245" i="7"/>
  <c r="D237" i="7"/>
  <c r="D241" i="7"/>
  <c r="F277" i="7"/>
  <c r="L33" i="14" s="1"/>
  <c r="N33" i="14" s="1"/>
  <c r="O33" i="14" s="1"/>
  <c r="D407" i="7"/>
  <c r="F297" i="7"/>
  <c r="G314" i="7"/>
  <c r="G311" i="7"/>
  <c r="G307" i="7"/>
  <c r="F357" i="7"/>
  <c r="G357" i="7"/>
  <c r="H337" i="7"/>
  <c r="C19" i="18"/>
  <c r="E347" i="7"/>
  <c r="C19" i="17" s="1"/>
  <c r="H364" i="7"/>
  <c r="H365" i="7"/>
  <c r="F43" i="18" s="1"/>
  <c r="H357" i="7"/>
  <c r="H361" i="7"/>
  <c r="E367" i="7"/>
  <c r="F442" i="7"/>
  <c r="F437" i="7"/>
  <c r="F441" i="7"/>
  <c r="H415" i="7"/>
  <c r="F48" i="18" s="1"/>
  <c r="H407" i="7"/>
  <c r="H411" i="7"/>
  <c r="E442" i="7"/>
  <c r="E441" i="7"/>
  <c r="E437" i="7"/>
  <c r="H384" i="7"/>
  <c r="H385" i="7"/>
  <c r="F45" i="18" s="1"/>
  <c r="H381" i="7"/>
  <c r="H377" i="7"/>
  <c r="E46" i="18"/>
  <c r="F387" i="7"/>
  <c r="D397" i="7"/>
  <c r="F17" i="7"/>
  <c r="E107" i="7"/>
  <c r="C31" i="18"/>
  <c r="H375" i="7"/>
  <c r="F44" i="18" s="1"/>
  <c r="H367" i="7"/>
  <c r="H371" i="7"/>
  <c r="H374" i="7"/>
  <c r="D137" i="7"/>
  <c r="D77" i="7"/>
  <c r="F31" i="18"/>
  <c r="E31" i="18"/>
  <c r="D31" i="18"/>
  <c r="F107" i="7"/>
  <c r="H127" i="7"/>
  <c r="E191" i="7"/>
  <c r="E195" i="7"/>
  <c r="E194" i="7"/>
  <c r="E187" i="7"/>
  <c r="E227" i="7"/>
  <c r="F377" i="7"/>
  <c r="D207" i="7"/>
  <c r="H247" i="7"/>
  <c r="H297" i="7"/>
  <c r="H304" i="7"/>
  <c r="H301" i="7"/>
  <c r="E207" i="7"/>
  <c r="G367" i="7"/>
  <c r="F287" i="7"/>
  <c r="F337" i="7"/>
  <c r="F17" i="18"/>
  <c r="D17" i="18"/>
  <c r="E17" i="18"/>
  <c r="G441" i="7"/>
  <c r="G427" i="7"/>
  <c r="H431" i="7"/>
  <c r="H432" i="7"/>
  <c r="H427" i="7"/>
  <c r="E51" i="7"/>
  <c r="E47" i="7"/>
  <c r="E54" i="7"/>
  <c r="E77" i="7"/>
  <c r="H35" i="7"/>
  <c r="F14" i="18" s="1"/>
  <c r="H27" i="7"/>
  <c r="H31" i="7"/>
  <c r="H34" i="7"/>
  <c r="H97" i="7"/>
  <c r="D227" i="7"/>
  <c r="F57" i="7"/>
  <c r="D297" i="7"/>
  <c r="D301" i="7"/>
  <c r="D304" i="7"/>
  <c r="G45" i="7"/>
  <c r="E13" i="18" s="1"/>
  <c r="G37" i="7"/>
  <c r="G44" i="7"/>
  <c r="G41" i="7"/>
  <c r="B25" i="18"/>
  <c r="F27" i="7"/>
  <c r="H47" i="7"/>
  <c r="H67" i="7"/>
  <c r="H107" i="7"/>
  <c r="G177" i="7"/>
  <c r="F237" i="7"/>
  <c r="D87" i="7"/>
  <c r="B26" i="18"/>
  <c r="G207" i="7"/>
  <c r="C26" i="18"/>
  <c r="E87" i="7"/>
  <c r="F157" i="7"/>
  <c r="G194" i="7"/>
  <c r="G187" i="7"/>
  <c r="G195" i="7"/>
  <c r="G191" i="7"/>
  <c r="F194" i="7"/>
  <c r="F195" i="7"/>
  <c r="F187" i="7"/>
  <c r="H211" i="7"/>
  <c r="H214" i="7"/>
  <c r="H215" i="7"/>
  <c r="H207" i="7"/>
  <c r="D287" i="7"/>
  <c r="D291" i="7"/>
  <c r="D294" i="7"/>
  <c r="E387" i="7"/>
  <c r="C17" i="18"/>
  <c r="E337" i="7"/>
  <c r="D367" i="7"/>
  <c r="F367" i="7"/>
  <c r="H441" i="7"/>
  <c r="H437" i="7"/>
  <c r="H442" i="7"/>
  <c r="E67" i="7"/>
  <c r="H195" i="7"/>
  <c r="H187" i="7"/>
  <c r="H191" i="7"/>
  <c r="H194" i="7"/>
  <c r="F47" i="7"/>
  <c r="F77" i="7"/>
  <c r="H217" i="7"/>
  <c r="D26" i="18"/>
  <c r="F87" i="7"/>
  <c r="F26" i="18"/>
  <c r="E26" i="18"/>
  <c r="E117" i="7"/>
  <c r="D151" i="7"/>
  <c r="D147" i="7"/>
  <c r="D154" i="7"/>
  <c r="G287" i="7"/>
  <c r="G291" i="7"/>
  <c r="G294" i="7"/>
  <c r="E357" i="7"/>
  <c r="H57" i="7"/>
  <c r="H177" i="7"/>
  <c r="F67" i="7"/>
  <c r="G87" i="7"/>
  <c r="E147" i="7"/>
  <c r="E151" i="7"/>
  <c r="E154" i="7"/>
  <c r="E167" i="7"/>
  <c r="D195" i="7"/>
  <c r="D187" i="7"/>
  <c r="D191" i="7"/>
  <c r="D194" i="7"/>
  <c r="D281" i="7"/>
  <c r="D284" i="7"/>
  <c r="D277" i="7"/>
  <c r="C23" i="18"/>
  <c r="E97" i="7"/>
  <c r="B15" i="18"/>
  <c r="D127" i="7"/>
  <c r="F151" i="7"/>
  <c r="F154" i="7"/>
  <c r="F147" i="7"/>
  <c r="E157" i="7"/>
  <c r="G281" i="7"/>
  <c r="G277" i="7"/>
  <c r="G284" i="7"/>
  <c r="G107" i="7"/>
  <c r="H117" i="7"/>
  <c r="C15" i="18"/>
  <c r="E127" i="7"/>
  <c r="D217" i="7"/>
  <c r="E245" i="7"/>
  <c r="E237" i="7"/>
  <c r="E244" i="7"/>
  <c r="E241" i="7"/>
  <c r="B16" i="18"/>
  <c r="D247" i="7"/>
  <c r="G377" i="7"/>
  <c r="D197" i="7"/>
  <c r="F217" i="7"/>
  <c r="G234" i="7"/>
  <c r="G235" i="7"/>
  <c r="G227" i="7"/>
  <c r="G231" i="7"/>
  <c r="H244" i="7"/>
  <c r="H241" i="7"/>
  <c r="H245" i="7"/>
  <c r="H237" i="7"/>
  <c r="C16" i="18"/>
  <c r="E247" i="7"/>
  <c r="H281" i="7"/>
  <c r="H284" i="7"/>
  <c r="H277" i="7"/>
  <c r="E291" i="7"/>
  <c r="E294" i="7"/>
  <c r="E287" i="7"/>
  <c r="F347" i="7"/>
  <c r="D19" i="17" s="1"/>
  <c r="G387" i="7"/>
  <c r="D314" i="7"/>
  <c r="D311" i="7"/>
  <c r="D307" i="7"/>
  <c r="G347" i="7"/>
  <c r="E19" i="17" s="1"/>
  <c r="D387" i="7"/>
  <c r="F432" i="7"/>
  <c r="F427" i="7"/>
  <c r="F431" i="7"/>
  <c r="E432" i="7"/>
  <c r="E431" i="7"/>
  <c r="E427" i="7"/>
  <c r="H404" i="7"/>
  <c r="H401" i="7"/>
  <c r="H397" i="7"/>
  <c r="H405" i="7"/>
  <c r="F47" i="18" s="1"/>
  <c r="F407" i="7"/>
  <c r="D431" i="7"/>
  <c r="D427" i="7"/>
  <c r="D432" i="7"/>
  <c r="C25" i="18"/>
  <c r="E7" i="7"/>
  <c r="G31" i="7"/>
  <c r="G35" i="7"/>
  <c r="E14" i="18" s="1"/>
  <c r="G27" i="7"/>
  <c r="G34" i="7"/>
  <c r="F37" i="7"/>
  <c r="B18" i="17" l="1"/>
  <c r="C18" i="17"/>
  <c r="F7" i="18"/>
  <c r="E47" i="18"/>
  <c r="E18" i="18"/>
  <c r="E11" i="18"/>
  <c r="E10" i="18"/>
  <c r="F35" i="18"/>
  <c r="D35" i="18"/>
  <c r="F40" i="18"/>
  <c r="F40" i="17"/>
  <c r="B39" i="17"/>
  <c r="D7" i="17"/>
  <c r="E13" i="17"/>
  <c r="F41" i="17"/>
  <c r="F43" i="17"/>
  <c r="C41" i="17"/>
  <c r="E21" i="18"/>
  <c r="D20" i="18"/>
  <c r="E43" i="18"/>
  <c r="C14" i="18"/>
  <c r="C28" i="18"/>
  <c r="D10" i="18"/>
  <c r="D39" i="18"/>
  <c r="B40" i="18"/>
  <c r="B35" i="18"/>
  <c r="F20" i="18"/>
  <c r="B28" i="18"/>
  <c r="B7" i="18"/>
  <c r="F46" i="17"/>
  <c r="F44" i="17"/>
  <c r="F13" i="17"/>
  <c r="D41" i="18"/>
  <c r="F21" i="18"/>
  <c r="C39" i="17"/>
  <c r="F35" i="17"/>
  <c r="E40" i="17"/>
  <c r="C40" i="17"/>
  <c r="B41" i="17"/>
  <c r="F41" i="18"/>
  <c r="F39" i="17"/>
  <c r="B37" i="17"/>
  <c r="B7" i="17"/>
  <c r="F29" i="18"/>
  <c r="B38" i="17"/>
  <c r="E37" i="17"/>
  <c r="E21" i="17"/>
  <c r="F10" i="17"/>
  <c r="E9" i="17"/>
  <c r="C37" i="17"/>
  <c r="C13" i="17"/>
  <c r="B13" i="17"/>
  <c r="E8" i="17"/>
  <c r="C38" i="17"/>
  <c r="E35" i="17"/>
  <c r="B40" i="17"/>
  <c r="F28" i="18"/>
  <c r="D7" i="18"/>
  <c r="C7" i="18"/>
  <c r="C44" i="18"/>
  <c r="B21" i="18"/>
  <c r="C13" i="18"/>
  <c r="F37" i="17"/>
  <c r="C48" i="18"/>
  <c r="E30" i="18"/>
  <c r="C37" i="18"/>
  <c r="C8" i="17"/>
  <c r="C12" i="17"/>
  <c r="F38" i="17"/>
  <c r="F48" i="17"/>
  <c r="F9" i="17"/>
  <c r="B12" i="17"/>
  <c r="C24" i="18"/>
  <c r="B24" i="18"/>
  <c r="B43" i="18"/>
  <c r="B29" i="18"/>
  <c r="C47" i="18"/>
  <c r="C45" i="18"/>
  <c r="B13" i="18"/>
  <c r="D48" i="18"/>
  <c r="E45" i="18"/>
  <c r="C21" i="18"/>
  <c r="F12" i="18"/>
  <c r="D13" i="18"/>
  <c r="B11" i="18"/>
  <c r="C8" i="18"/>
  <c r="C9" i="18"/>
  <c r="F18" i="18"/>
  <c r="C27" i="18"/>
  <c r="D21" i="18"/>
  <c r="C12" i="18"/>
  <c r="E44" i="18"/>
  <c r="B27" i="18"/>
  <c r="D29" i="18"/>
  <c r="E28" i="18"/>
  <c r="B18" i="18"/>
  <c r="D11" i="18"/>
  <c r="F24" i="18"/>
  <c r="C38" i="18"/>
  <c r="F36" i="18"/>
  <c r="B34" i="18"/>
  <c r="D37" i="18"/>
  <c r="E41" i="18"/>
  <c r="E40" i="18"/>
  <c r="C40" i="18"/>
  <c r="B41" i="18"/>
  <c r="D40" i="18"/>
  <c r="E37" i="18"/>
  <c r="B39" i="18"/>
  <c r="B14" i="18"/>
  <c r="F39" i="18"/>
  <c r="E27" i="14"/>
  <c r="G27" i="14" s="1"/>
  <c r="H27" i="14" s="1"/>
  <c r="E16" i="14"/>
  <c r="G16" i="14" s="1"/>
  <c r="H16" i="14" s="1"/>
  <c r="E20" i="18"/>
  <c r="C39" i="18"/>
  <c r="L11" i="14"/>
  <c r="N11" i="14" s="1"/>
  <c r="O11" i="14" s="1"/>
  <c r="E44" i="14"/>
  <c r="G44" i="14" s="1"/>
  <c r="H44" i="14" s="1"/>
  <c r="G351" i="7"/>
  <c r="E19" i="18"/>
  <c r="L16" i="14"/>
  <c r="N16" i="14" s="1"/>
  <c r="O16" i="14" s="1"/>
  <c r="L15" i="14"/>
  <c r="N15" i="14" s="1"/>
  <c r="O15" i="14" s="1"/>
  <c r="L22" i="14"/>
  <c r="N22" i="14" s="1"/>
  <c r="O22" i="14" s="1"/>
  <c r="D14" i="18"/>
  <c r="E45" i="14"/>
  <c r="G45" i="14" s="1"/>
  <c r="H45" i="14" s="1"/>
  <c r="F10" i="18"/>
  <c r="L19" i="14"/>
  <c r="N19" i="14" s="1"/>
  <c r="O19" i="14" s="1"/>
  <c r="F30" i="18"/>
  <c r="E18" i="14"/>
  <c r="G18" i="14" s="1"/>
  <c r="H18" i="14" s="1"/>
  <c r="E43" i="14"/>
  <c r="G43" i="14" s="1"/>
  <c r="H43" i="14" s="1"/>
  <c r="L25" i="14"/>
  <c r="N25" i="14" s="1"/>
  <c r="O25" i="14" s="1"/>
  <c r="E13" i="14"/>
  <c r="G13" i="14" s="1"/>
  <c r="H13" i="14" s="1"/>
  <c r="E17" i="14"/>
  <c r="G17" i="14" s="1"/>
  <c r="H17" i="14" s="1"/>
  <c r="B12" i="18"/>
  <c r="F37" i="18"/>
  <c r="C36" i="18"/>
  <c r="D34" i="18"/>
  <c r="C35" i="17"/>
  <c r="F47" i="17"/>
  <c r="E51" i="17"/>
  <c r="B46" i="18"/>
  <c r="H352" i="7"/>
  <c r="F19" i="18"/>
  <c r="F8" i="18"/>
  <c r="E10" i="17"/>
  <c r="E30" i="14"/>
  <c r="G30" i="14" s="1"/>
  <c r="H30" i="14" s="1"/>
  <c r="F27" i="18"/>
  <c r="D22" i="18"/>
  <c r="C43" i="18"/>
  <c r="E36" i="17"/>
  <c r="L12" i="14"/>
  <c r="N12" i="14" s="1"/>
  <c r="O12" i="14" s="1"/>
  <c r="F7" i="17"/>
  <c r="C22" i="18"/>
  <c r="E42" i="14"/>
  <c r="G42" i="14" s="1"/>
  <c r="H42" i="14" s="1"/>
  <c r="C46" i="18"/>
  <c r="B36" i="17"/>
  <c r="E7" i="18"/>
  <c r="E29" i="18"/>
  <c r="L29" i="14"/>
  <c r="N29" i="14" s="1"/>
  <c r="O29" i="14" s="1"/>
  <c r="B10" i="18"/>
  <c r="C29" i="18"/>
  <c r="D45" i="18"/>
  <c r="C10" i="18"/>
  <c r="L18" i="14"/>
  <c r="N18" i="14" s="1"/>
  <c r="O18" i="14" s="1"/>
  <c r="B30" i="18"/>
  <c r="B47" i="18"/>
  <c r="L44" i="14"/>
  <c r="N44" i="14" s="1"/>
  <c r="O44" i="14" s="1"/>
  <c r="F45" i="17"/>
  <c r="D43" i="18"/>
  <c r="E46" i="14"/>
  <c r="G46" i="14" s="1"/>
  <c r="H46" i="14" s="1"/>
  <c r="B8" i="17"/>
  <c r="C18" i="18"/>
  <c r="L21" i="14"/>
  <c r="N21" i="14" s="1"/>
  <c r="O21" i="14" s="1"/>
  <c r="E9" i="18"/>
  <c r="D27" i="18"/>
  <c r="E12" i="17"/>
  <c r="C34" i="17"/>
  <c r="C14" i="17"/>
  <c r="D9" i="18"/>
  <c r="L36" i="14"/>
  <c r="N36" i="14" s="1"/>
  <c r="O36" i="14" s="1"/>
  <c r="B9" i="18"/>
  <c r="B20" i="18"/>
  <c r="B52" i="17"/>
  <c r="L45" i="14"/>
  <c r="N45" i="14" s="1"/>
  <c r="O45" i="14" s="1"/>
  <c r="F11" i="18"/>
  <c r="C30" i="18"/>
  <c r="E27" i="18"/>
  <c r="F36" i="17"/>
  <c r="E14" i="14"/>
  <c r="G14" i="14" s="1"/>
  <c r="H14" i="14" s="1"/>
  <c r="E38" i="18"/>
  <c r="B37" i="18"/>
  <c r="F34" i="18"/>
  <c r="C34" i="18"/>
  <c r="B38" i="18"/>
  <c r="C35" i="18"/>
  <c r="E35" i="18"/>
  <c r="E41" i="17"/>
  <c r="L32" i="14"/>
  <c r="N32" i="14" s="1"/>
  <c r="O32" i="14" s="1"/>
  <c r="E39" i="18"/>
  <c r="F14" i="17"/>
  <c r="F34" i="17"/>
  <c r="E26" i="14"/>
  <c r="G26" i="14" s="1"/>
  <c r="H26" i="14" s="1"/>
  <c r="E15" i="14"/>
  <c r="G15" i="14" s="1"/>
  <c r="H15" i="14" s="1"/>
  <c r="C52" i="17"/>
  <c r="L24" i="14"/>
  <c r="N24" i="14" s="1"/>
  <c r="O24" i="14" s="1"/>
  <c r="L17" i="14"/>
  <c r="N17" i="14" s="1"/>
  <c r="O17" i="14" s="1"/>
  <c r="L30" i="14"/>
  <c r="N30" i="14" s="1"/>
  <c r="O30" i="14" s="1"/>
  <c r="B14" i="17"/>
  <c r="B34" i="17"/>
  <c r="E9" i="14"/>
  <c r="G9" i="14" s="1"/>
  <c r="H9" i="14" s="1"/>
  <c r="L28" i="14"/>
  <c r="N28" i="14" s="1"/>
  <c r="O28" i="14" s="1"/>
  <c r="B51" i="17"/>
  <c r="L46" i="14"/>
  <c r="N46" i="14" s="1"/>
  <c r="O46" i="14" s="1"/>
  <c r="F8" i="17"/>
  <c r="L27" i="14"/>
  <c r="N27" i="14" s="1"/>
  <c r="O27" i="14" s="1"/>
  <c r="L14" i="14"/>
  <c r="N14" i="14" s="1"/>
  <c r="O14" i="14" s="1"/>
  <c r="L42" i="14"/>
  <c r="N42" i="14" s="1"/>
  <c r="O42" i="14" s="1"/>
  <c r="L13" i="14"/>
  <c r="N13" i="14" s="1"/>
  <c r="O13" i="14" s="1"/>
  <c r="E28" i="14"/>
  <c r="G28" i="14" s="1"/>
  <c r="H28" i="14" s="1"/>
  <c r="L34" i="14"/>
  <c r="N34" i="14" s="1"/>
  <c r="O34" i="14" s="1"/>
  <c r="L43" i="14"/>
  <c r="N43" i="14" s="1"/>
  <c r="O43" i="14" s="1"/>
  <c r="E21" i="14"/>
  <c r="G21" i="14" s="1"/>
  <c r="H21" i="14" s="1"/>
  <c r="L41" i="14"/>
  <c r="N41" i="14" s="1"/>
  <c r="O41" i="14" s="1"/>
  <c r="F9" i="18"/>
  <c r="L23" i="14"/>
  <c r="N23" i="14" s="1"/>
  <c r="O23" i="14" s="1"/>
  <c r="E22" i="18"/>
  <c r="E48" i="18"/>
  <c r="B22" i="18"/>
  <c r="D38" i="18"/>
  <c r="E34" i="17"/>
  <c r="E14" i="17"/>
  <c r="C51" i="17"/>
  <c r="F352" i="7"/>
  <c r="D19" i="18"/>
  <c r="C36" i="17"/>
  <c r="D28" i="18"/>
  <c r="E25" i="14"/>
  <c r="G25" i="14" s="1"/>
  <c r="H25" i="14" s="1"/>
  <c r="E20" i="14"/>
  <c r="G20" i="14" s="1"/>
  <c r="H20" i="14" s="1"/>
  <c r="D24" i="18"/>
  <c r="D12" i="18"/>
  <c r="D44" i="18"/>
  <c r="B44" i="18"/>
  <c r="F29" i="17"/>
  <c r="E7" i="17"/>
  <c r="D8" i="18"/>
  <c r="F22" i="18"/>
  <c r="L10" i="14"/>
  <c r="N10" i="14" s="1"/>
  <c r="O10" i="14" s="1"/>
  <c r="C7" i="17"/>
  <c r="L9" i="14"/>
  <c r="N9" i="14" s="1"/>
  <c r="O9" i="14" s="1"/>
  <c r="D46" i="18"/>
  <c r="E52" i="17"/>
  <c r="L35" i="14"/>
  <c r="N35" i="14" s="1"/>
  <c r="O35" i="14" s="1"/>
  <c r="B48" i="18"/>
  <c r="B8" i="18"/>
  <c r="D18" i="18"/>
  <c r="D30" i="18"/>
  <c r="E19" i="14"/>
  <c r="G19" i="14" s="1"/>
  <c r="H19" i="14" s="1"/>
  <c r="E24" i="18"/>
  <c r="L20" i="14"/>
  <c r="N20" i="14" s="1"/>
  <c r="O20" i="14" s="1"/>
  <c r="E22" i="14"/>
  <c r="G22" i="14" s="1"/>
  <c r="H22" i="14" s="1"/>
  <c r="L26" i="14"/>
  <c r="N26" i="14" s="1"/>
  <c r="O26" i="14" s="1"/>
  <c r="B45" i="18"/>
  <c r="E41" i="14"/>
  <c r="G41" i="14" s="1"/>
  <c r="H41" i="14" s="1"/>
  <c r="B9" i="17"/>
  <c r="C20" i="18"/>
  <c r="D47" i="18"/>
  <c r="E38" i="17"/>
  <c r="F11" i="17"/>
  <c r="E8" i="18"/>
  <c r="C11" i="18"/>
  <c r="F38" i="18"/>
  <c r="D36" i="18"/>
  <c r="E34" i="18"/>
  <c r="B36" i="18"/>
  <c r="L31" i="14"/>
  <c r="N31" i="14" s="1"/>
  <c r="O31" i="14" s="1"/>
  <c r="L38" i="14"/>
  <c r="N38" i="14" s="1"/>
  <c r="O38" i="14" s="1"/>
  <c r="B35" i="17"/>
  <c r="C41" i="18"/>
  <c r="L37" i="14"/>
  <c r="N37" i="14" s="1"/>
  <c r="O37" i="14" s="1"/>
  <c r="E39" i="17"/>
  <c r="E36" i="18"/>
  <c r="E351" i="7"/>
  <c r="D352" i="7"/>
  <c r="E40" i="14"/>
  <c r="G40" i="14" s="1"/>
  <c r="H40" i="14" s="1"/>
  <c r="L40" i="14"/>
  <c r="N40" i="14" s="1"/>
  <c r="O40" i="14" s="1"/>
  <c r="E39" i="14"/>
  <c r="G39" i="14" s="1"/>
  <c r="H39" i="14" s="1"/>
  <c r="L39" i="14"/>
  <c r="N39" i="14" s="1"/>
  <c r="O39" i="14" s="1"/>
  <c r="E7" i="14"/>
  <c r="G7" i="14" s="1"/>
  <c r="H7" i="14" s="1"/>
  <c r="L7" i="14"/>
  <c r="N7" i="14" s="1"/>
  <c r="O7" i="14" s="1"/>
  <c r="D322" i="7"/>
  <c r="H262" i="7"/>
  <c r="G332" i="7"/>
  <c r="G322" i="7"/>
  <c r="H272" i="7"/>
  <c r="D262" i="7"/>
  <c r="H332" i="7"/>
  <c r="E272" i="7"/>
  <c r="G272" i="7"/>
  <c r="E322" i="7"/>
  <c r="E262" i="7"/>
  <c r="D272" i="7"/>
  <c r="G262" i="7"/>
  <c r="H322" i="7"/>
  <c r="E332" i="7"/>
  <c r="D332" i="7"/>
  <c r="D351" i="7"/>
  <c r="H412" i="7"/>
  <c r="G312" i="7"/>
  <c r="E42" i="7"/>
  <c r="E282" i="7"/>
  <c r="H282" i="7"/>
  <c r="H42" i="7"/>
  <c r="F351" i="7"/>
  <c r="D312" i="7"/>
  <c r="E152" i="7"/>
  <c r="D242" i="7"/>
  <c r="G152" i="7"/>
  <c r="F191" i="7"/>
  <c r="H382" i="7"/>
  <c r="E242" i="7"/>
  <c r="F152" i="7"/>
  <c r="D192" i="7"/>
  <c r="G292" i="7"/>
  <c r="G42" i="7"/>
  <c r="D42" i="7"/>
  <c r="D292" i="7"/>
  <c r="H212" i="7"/>
  <c r="G192" i="7"/>
  <c r="E292" i="7"/>
  <c r="H372" i="7"/>
  <c r="G162" i="7"/>
  <c r="E312" i="7"/>
  <c r="G32" i="7"/>
  <c r="H402" i="7"/>
  <c r="G232" i="7"/>
  <c r="E52" i="7"/>
  <c r="H172" i="7"/>
  <c r="H152" i="7"/>
  <c r="D172" i="7"/>
  <c r="H202" i="7"/>
  <c r="G242" i="7"/>
  <c r="G352" i="7"/>
  <c r="H302" i="7"/>
  <c r="E192" i="7"/>
  <c r="G172" i="7"/>
  <c r="D32" i="7"/>
  <c r="D182" i="7"/>
  <c r="G302" i="7"/>
  <c r="H292" i="7"/>
  <c r="H192" i="7"/>
  <c r="D302" i="7"/>
  <c r="E182" i="7"/>
  <c r="G51" i="7"/>
  <c r="H242" i="7"/>
  <c r="G282" i="7"/>
  <c r="D282" i="7"/>
  <c r="D152" i="7"/>
  <c r="H32" i="7"/>
  <c r="H362" i="7"/>
  <c r="G161" i="7"/>
  <c r="H232" i="7"/>
  <c r="E32" i="7"/>
  <c r="H392" i="7"/>
  <c r="H312" i="7"/>
  <c r="H351" i="7"/>
  <c r="E302" i="7"/>
  <c r="D52" i="7"/>
  <c r="F192" i="7"/>
  <c r="E352" i="7"/>
  <c r="G52" i="7"/>
  <c r="E8" i="10" l="1"/>
  <c r="B12" i="10"/>
  <c r="F12" i="10"/>
  <c r="E10" i="10"/>
  <c r="F8" i="10"/>
  <c r="F15" i="10"/>
  <c r="C15" i="10"/>
  <c r="B13" i="10"/>
  <c r="F13" i="10"/>
  <c r="C8" i="10"/>
  <c r="E9" i="10"/>
  <c r="F9" i="10"/>
  <c r="B15" i="10"/>
  <c r="B10" i="10"/>
  <c r="B11" i="10"/>
  <c r="E13" i="10"/>
  <c r="F10" i="10"/>
  <c r="C10" i="10"/>
  <c r="B14" i="10"/>
  <c r="B9" i="10"/>
  <c r="C9" i="10"/>
  <c r="E15" i="10"/>
  <c r="C12" i="10"/>
  <c r="F11" i="10"/>
  <c r="B8" i="10"/>
  <c r="E12" i="10"/>
  <c r="C11" i="10"/>
  <c r="E11" i="10"/>
  <c r="C14" i="10"/>
  <c r="C13" i="10"/>
  <c r="F14" i="10"/>
  <c r="E14" i="10"/>
  <c r="C39" i="16"/>
  <c r="E39" i="16" s="1"/>
  <c r="C39" i="15"/>
  <c r="E39" i="15" s="1"/>
  <c r="G39" i="16"/>
  <c r="I39" i="16" s="1"/>
  <c r="G39" i="15"/>
  <c r="I39" i="15" s="1"/>
  <c r="G5" i="1"/>
  <c r="F5" i="1"/>
  <c r="C5" i="1"/>
  <c r="F384" i="7"/>
  <c r="D24" i="7" l="1"/>
  <c r="D22" i="7" s="1"/>
  <c r="H134" i="7"/>
  <c r="H132" i="7" s="1"/>
  <c r="E164" i="7"/>
  <c r="E162" i="7" s="1"/>
  <c r="G394" i="7"/>
  <c r="E46" i="17" s="1"/>
  <c r="G24" i="7"/>
  <c r="G22" i="7" s="1"/>
  <c r="G224" i="7"/>
  <c r="G222" i="7" s="1"/>
  <c r="D124" i="7"/>
  <c r="D122" i="7" s="1"/>
  <c r="H24" i="7"/>
  <c r="H21" i="7" s="1"/>
  <c r="D64" i="7"/>
  <c r="B20" i="17" s="1"/>
  <c r="D404" i="7"/>
  <c r="D401" i="7" s="1"/>
  <c r="H114" i="7"/>
  <c r="H112" i="7" s="1"/>
  <c r="D134" i="7"/>
  <c r="B15" i="17" s="1"/>
  <c r="H74" i="7"/>
  <c r="H71" i="7" s="1"/>
  <c r="F364" i="7"/>
  <c r="F361" i="7" s="1"/>
  <c r="D144" i="7"/>
  <c r="B30" i="17" s="1"/>
  <c r="H54" i="7"/>
  <c r="H52" i="7" s="1"/>
  <c r="D74" i="7"/>
  <c r="B22" i="17" s="1"/>
  <c r="D94" i="7"/>
  <c r="B26" i="17" s="1"/>
  <c r="D114" i="7"/>
  <c r="E114" i="7"/>
  <c r="E112" i="7" s="1"/>
  <c r="F294" i="7"/>
  <c r="D36" i="17" s="1"/>
  <c r="G364" i="7"/>
  <c r="G361" i="7" s="1"/>
  <c r="G144" i="7"/>
  <c r="G141" i="7" s="1"/>
  <c r="E74" i="7"/>
  <c r="C22" i="17" s="1"/>
  <c r="D45" i="17"/>
  <c r="F382" i="7"/>
  <c r="F381" i="7"/>
  <c r="F291" i="7"/>
  <c r="D72" i="7"/>
  <c r="G384" i="7"/>
  <c r="F244" i="7"/>
  <c r="F274" i="7"/>
  <c r="F184" i="7"/>
  <c r="D234" i="7"/>
  <c r="F334" i="7"/>
  <c r="F224" i="7"/>
  <c r="F84" i="7"/>
  <c r="E214" i="7"/>
  <c r="E384" i="7"/>
  <c r="E104" i="7"/>
  <c r="D374" i="7"/>
  <c r="E234" i="7"/>
  <c r="F414" i="7"/>
  <c r="G84" i="7"/>
  <c r="G134" i="7"/>
  <c r="E134" i="7"/>
  <c r="H104" i="7"/>
  <c r="D62" i="7"/>
  <c r="D344" i="7"/>
  <c r="F74" i="7"/>
  <c r="F134" i="7"/>
  <c r="D394" i="7"/>
  <c r="G94" i="7"/>
  <c r="E254" i="7"/>
  <c r="E14" i="7"/>
  <c r="F404" i="7"/>
  <c r="G214" i="7"/>
  <c r="D164" i="7"/>
  <c r="F374" i="7"/>
  <c r="E64" i="7"/>
  <c r="F254" i="7"/>
  <c r="H14" i="7"/>
  <c r="G374" i="7"/>
  <c r="D104" i="7"/>
  <c r="E94" i="7"/>
  <c r="F64" i="7"/>
  <c r="D84" i="7"/>
  <c r="F204" i="7"/>
  <c r="G124" i="7"/>
  <c r="F284" i="7"/>
  <c r="F94" i="7"/>
  <c r="E344" i="7"/>
  <c r="F344" i="7"/>
  <c r="F234" i="7"/>
  <c r="G74" i="7"/>
  <c r="E124" i="7"/>
  <c r="H64" i="7"/>
  <c r="D414" i="7"/>
  <c r="F114" i="7"/>
  <c r="H94" i="7"/>
  <c r="H84" i="7"/>
  <c r="G114" i="7"/>
  <c r="E174" i="7"/>
  <c r="E414" i="7"/>
  <c r="H344" i="7"/>
  <c r="G344" i="7"/>
  <c r="G404" i="7"/>
  <c r="H224" i="7"/>
  <c r="F164" i="7"/>
  <c r="G204" i="7"/>
  <c r="G414" i="7"/>
  <c r="F14" i="7"/>
  <c r="G104" i="7"/>
  <c r="D364" i="7"/>
  <c r="E84" i="7"/>
  <c r="F264" i="7"/>
  <c r="E144" i="7"/>
  <c r="E24" i="7"/>
  <c r="E364" i="7"/>
  <c r="G64" i="7"/>
  <c r="G254" i="7"/>
  <c r="F324" i="7"/>
  <c r="E394" i="7"/>
  <c r="F314" i="7"/>
  <c r="D204" i="7"/>
  <c r="F304" i="7"/>
  <c r="H164" i="7"/>
  <c r="D224" i="7"/>
  <c r="F104" i="7"/>
  <c r="F214" i="7"/>
  <c r="F394" i="7"/>
  <c r="F34" i="7"/>
  <c r="G14" i="7"/>
  <c r="F124" i="7"/>
  <c r="D384" i="7"/>
  <c r="H124" i="7"/>
  <c r="G184" i="7"/>
  <c r="H184" i="7"/>
  <c r="F174" i="7"/>
  <c r="F144" i="7"/>
  <c r="D254" i="7"/>
  <c r="E404" i="7"/>
  <c r="E374" i="7"/>
  <c r="D214" i="7"/>
  <c r="H144" i="7"/>
  <c r="E204" i="7"/>
  <c r="F54" i="7"/>
  <c r="H254" i="7"/>
  <c r="F24" i="7"/>
  <c r="E224" i="7"/>
  <c r="D14" i="7"/>
  <c r="F44" i="7"/>
  <c r="E32" i="17" l="1"/>
  <c r="D402" i="7"/>
  <c r="F292" i="7"/>
  <c r="F362" i="7"/>
  <c r="G21" i="7"/>
  <c r="E28" i="17"/>
  <c r="D71" i="7"/>
  <c r="B32" i="17"/>
  <c r="H22" i="7"/>
  <c r="D92" i="7"/>
  <c r="G221" i="7"/>
  <c r="H131" i="7"/>
  <c r="D61" i="7"/>
  <c r="F15" i="17"/>
  <c r="D21" i="7"/>
  <c r="B47" i="17"/>
  <c r="C21" i="17"/>
  <c r="E43" i="17"/>
  <c r="D142" i="7"/>
  <c r="D91" i="7"/>
  <c r="H72" i="7"/>
  <c r="F22" i="17"/>
  <c r="G362" i="7"/>
  <c r="D43" i="17"/>
  <c r="G142" i="7"/>
  <c r="D131" i="7"/>
  <c r="E72" i="7"/>
  <c r="F32" i="17"/>
  <c r="D141" i="7"/>
  <c r="B27" i="17"/>
  <c r="D121" i="7"/>
  <c r="H51" i="7"/>
  <c r="G391" i="7"/>
  <c r="E161" i="7"/>
  <c r="C31" i="17"/>
  <c r="H111" i="7"/>
  <c r="D132" i="7"/>
  <c r="E111" i="7"/>
  <c r="F12" i="17"/>
  <c r="E71" i="7"/>
  <c r="F31" i="17"/>
  <c r="G392" i="7"/>
  <c r="B31" i="17"/>
  <c r="D111" i="7"/>
  <c r="E30" i="17"/>
  <c r="D112" i="7"/>
  <c r="G12" i="7"/>
  <c r="G11" i="7"/>
  <c r="E25" i="17"/>
  <c r="E16" i="17"/>
  <c r="G251" i="7"/>
  <c r="G252" i="7"/>
  <c r="E23" i="17"/>
  <c r="G102" i="7"/>
  <c r="G101" i="7"/>
  <c r="H81" i="7"/>
  <c r="F24" i="17"/>
  <c r="H82" i="7"/>
  <c r="F342" i="7"/>
  <c r="F341" i="7"/>
  <c r="D17" i="17"/>
  <c r="E27" i="17"/>
  <c r="G122" i="7"/>
  <c r="G121" i="7"/>
  <c r="F252" i="7"/>
  <c r="D16" i="17"/>
  <c r="F251" i="7"/>
  <c r="G211" i="7"/>
  <c r="E29" i="17"/>
  <c r="G212" i="7"/>
  <c r="B17" i="17"/>
  <c r="D342" i="7"/>
  <c r="D341" i="7"/>
  <c r="C44" i="15"/>
  <c r="E44" i="15" s="1"/>
  <c r="F27" i="17"/>
  <c r="H121" i="7"/>
  <c r="H122" i="7"/>
  <c r="D222" i="7"/>
  <c r="D221" i="7"/>
  <c r="B28" i="17"/>
  <c r="G62" i="7"/>
  <c r="G61" i="7"/>
  <c r="E20" i="17"/>
  <c r="F262" i="7"/>
  <c r="D39" i="17"/>
  <c r="F261" i="7"/>
  <c r="F12" i="7"/>
  <c r="D25" i="17"/>
  <c r="F11" i="7"/>
  <c r="F28" i="17"/>
  <c r="H222" i="7"/>
  <c r="H221" i="7"/>
  <c r="C48" i="17"/>
  <c r="E411" i="7"/>
  <c r="E412" i="7"/>
  <c r="H91" i="7"/>
  <c r="F26" i="17"/>
  <c r="H92" i="7"/>
  <c r="C27" i="17"/>
  <c r="E121" i="7"/>
  <c r="E122" i="7"/>
  <c r="C17" i="17"/>
  <c r="E342" i="7"/>
  <c r="E341" i="7"/>
  <c r="F202" i="7"/>
  <c r="D11" i="17"/>
  <c r="F201" i="7"/>
  <c r="D102" i="7"/>
  <c r="D101" i="7"/>
  <c r="B23" i="17"/>
  <c r="E62" i="7"/>
  <c r="E61" i="7"/>
  <c r="C20" i="17"/>
  <c r="F402" i="7"/>
  <c r="D47" i="17"/>
  <c r="F401" i="7"/>
  <c r="B46" i="17"/>
  <c r="D391" i="7"/>
  <c r="D392" i="7"/>
  <c r="H101" i="7"/>
  <c r="F23" i="17"/>
  <c r="H102" i="7"/>
  <c r="F412" i="7"/>
  <c r="F411" i="7"/>
  <c r="D48" i="17"/>
  <c r="E382" i="7"/>
  <c r="C45" i="17"/>
  <c r="E381" i="7"/>
  <c r="F332" i="7"/>
  <c r="F331" i="7"/>
  <c r="D40" i="17"/>
  <c r="F16" i="17"/>
  <c r="H251" i="7"/>
  <c r="H252" i="7"/>
  <c r="F30" i="17"/>
  <c r="H141" i="7"/>
  <c r="H142" i="7"/>
  <c r="G181" i="7"/>
  <c r="G182" i="7"/>
  <c r="E18" i="17"/>
  <c r="F102" i="7"/>
  <c r="F101" i="7"/>
  <c r="D23" i="17"/>
  <c r="E142" i="7"/>
  <c r="C30" i="17"/>
  <c r="E141" i="7"/>
  <c r="F162" i="7"/>
  <c r="D21" i="17"/>
  <c r="F161" i="7"/>
  <c r="F20" i="17"/>
  <c r="H61" i="7"/>
  <c r="H62" i="7"/>
  <c r="E92" i="7"/>
  <c r="C26" i="17"/>
  <c r="E91" i="7"/>
  <c r="E45" i="17"/>
  <c r="G382" i="7"/>
  <c r="G381" i="7"/>
  <c r="C8" i="16"/>
  <c r="E8" i="16" s="1"/>
  <c r="C8" i="15"/>
  <c r="E8" i="15" s="1"/>
  <c r="D12" i="7"/>
  <c r="B25" i="17"/>
  <c r="D11" i="7"/>
  <c r="D212" i="7"/>
  <c r="D211" i="7"/>
  <c r="B29" i="17"/>
  <c r="F141" i="7"/>
  <c r="F142" i="7"/>
  <c r="D30" i="17"/>
  <c r="F312" i="7"/>
  <c r="D37" i="17"/>
  <c r="F311" i="7"/>
  <c r="C28" i="17"/>
  <c r="E221" i="7"/>
  <c r="E222" i="7"/>
  <c r="F52" i="7"/>
  <c r="D12" i="17"/>
  <c r="F51" i="7"/>
  <c r="D9" i="17"/>
  <c r="F172" i="7"/>
  <c r="F171" i="7"/>
  <c r="H162" i="7"/>
  <c r="F21" i="17"/>
  <c r="H161" i="7"/>
  <c r="E362" i="7"/>
  <c r="E361" i="7"/>
  <c r="C43" i="17"/>
  <c r="G411" i="7"/>
  <c r="E48" i="17"/>
  <c r="G412" i="7"/>
  <c r="G401" i="7"/>
  <c r="G402" i="7"/>
  <c r="E47" i="17"/>
  <c r="E22" i="17"/>
  <c r="G71" i="7"/>
  <c r="G72" i="7"/>
  <c r="B24" i="17"/>
  <c r="D81" i="7"/>
  <c r="D82" i="7"/>
  <c r="G371" i="7"/>
  <c r="E44" i="17"/>
  <c r="G372" i="7"/>
  <c r="F372" i="7"/>
  <c r="D44" i="17"/>
  <c r="F371" i="7"/>
  <c r="F131" i="7"/>
  <c r="D15" i="17"/>
  <c r="F132" i="7"/>
  <c r="E132" i="7"/>
  <c r="E131" i="7"/>
  <c r="C15" i="17"/>
  <c r="C10" i="17"/>
  <c r="E231" i="7"/>
  <c r="E232" i="7"/>
  <c r="E212" i="7"/>
  <c r="E211" i="7"/>
  <c r="C29" i="17"/>
  <c r="D231" i="7"/>
  <c r="D232" i="7"/>
  <c r="B10" i="17"/>
  <c r="D35" i="17"/>
  <c r="F272" i="7"/>
  <c r="F271" i="7"/>
  <c r="C13" i="16"/>
  <c r="E13" i="16" s="1"/>
  <c r="C13" i="15"/>
  <c r="E13" i="15" s="1"/>
  <c r="G42" i="16"/>
  <c r="I42" i="16" s="1"/>
  <c r="G42" i="15"/>
  <c r="I42" i="15" s="1"/>
  <c r="D252" i="7"/>
  <c r="B16" i="17"/>
  <c r="D251" i="7"/>
  <c r="D202" i="7"/>
  <c r="D201" i="7"/>
  <c r="B11" i="17"/>
  <c r="H342" i="7"/>
  <c r="F17" i="17"/>
  <c r="H341" i="7"/>
  <c r="G91" i="7"/>
  <c r="G92" i="7"/>
  <c r="E26" i="17"/>
  <c r="E24" i="17"/>
  <c r="G81" i="7"/>
  <c r="G82" i="7"/>
  <c r="E102" i="7"/>
  <c r="E101" i="7"/>
  <c r="C23" i="17"/>
  <c r="F222" i="7"/>
  <c r="D28" i="17"/>
  <c r="F221" i="7"/>
  <c r="F42" i="7"/>
  <c r="F41" i="7"/>
  <c r="D13" i="17"/>
  <c r="F31" i="7"/>
  <c r="F32" i="7"/>
  <c r="D14" i="17"/>
  <c r="C44" i="17"/>
  <c r="E372" i="7"/>
  <c r="E371" i="7"/>
  <c r="D382" i="7"/>
  <c r="D381" i="7"/>
  <c r="B45" i="17"/>
  <c r="F391" i="7"/>
  <c r="F392" i="7"/>
  <c r="D46" i="17"/>
  <c r="C46" i="17"/>
  <c r="E392" i="7"/>
  <c r="E391" i="7"/>
  <c r="C24" i="17"/>
  <c r="E81" i="7"/>
  <c r="E82" i="7"/>
  <c r="C9" i="17"/>
  <c r="E171" i="7"/>
  <c r="E172" i="7"/>
  <c r="F112" i="7"/>
  <c r="D31" i="17"/>
  <c r="F111" i="7"/>
  <c r="F92" i="7"/>
  <c r="F91" i="7"/>
  <c r="D26" i="17"/>
  <c r="C25" i="17"/>
  <c r="E11" i="7"/>
  <c r="E12" i="7"/>
  <c r="F21" i="7"/>
  <c r="D32" i="17"/>
  <c r="F22" i="7"/>
  <c r="C11" i="17"/>
  <c r="E202" i="7"/>
  <c r="E201" i="7"/>
  <c r="C47" i="17"/>
  <c r="E401" i="7"/>
  <c r="E402" i="7"/>
  <c r="C18" i="15"/>
  <c r="E18" i="15" s="1"/>
  <c r="C18" i="16"/>
  <c r="E18" i="16" s="1"/>
  <c r="H181" i="7"/>
  <c r="H182" i="7"/>
  <c r="F18" i="17"/>
  <c r="F122" i="7"/>
  <c r="D27" i="17"/>
  <c r="F121" i="7"/>
  <c r="F212" i="7"/>
  <c r="D29" i="17"/>
  <c r="F211" i="7"/>
  <c r="F301" i="7"/>
  <c r="D38" i="17"/>
  <c r="F302" i="7"/>
  <c r="F322" i="7"/>
  <c r="F321" i="7"/>
  <c r="D41" i="17"/>
  <c r="E22" i="7"/>
  <c r="C32" i="17"/>
  <c r="E21" i="7"/>
  <c r="D362" i="7"/>
  <c r="D361" i="7"/>
  <c r="B43" i="17"/>
  <c r="G201" i="7"/>
  <c r="G202" i="7"/>
  <c r="E11" i="17"/>
  <c r="G341" i="7"/>
  <c r="G342" i="7"/>
  <c r="E17" i="17"/>
  <c r="G111" i="7"/>
  <c r="E31" i="17"/>
  <c r="G112" i="7"/>
  <c r="D412" i="7"/>
  <c r="D411" i="7"/>
  <c r="B48" i="17"/>
  <c r="F232" i="7"/>
  <c r="D10" i="17"/>
  <c r="F231" i="7"/>
  <c r="F281" i="7"/>
  <c r="D34" i="17"/>
  <c r="F282" i="7"/>
  <c r="F62" i="7"/>
  <c r="D20" i="17"/>
  <c r="F61" i="7"/>
  <c r="H11" i="7"/>
  <c r="H12" i="7"/>
  <c r="F25" i="17"/>
  <c r="D161" i="7"/>
  <c r="D162" i="7"/>
  <c r="B21" i="17"/>
  <c r="C16" i="17"/>
  <c r="E252" i="7"/>
  <c r="E251" i="7"/>
  <c r="F72" i="7"/>
  <c r="D22" i="17"/>
  <c r="F71" i="7"/>
  <c r="C12" i="16"/>
  <c r="E12" i="16" s="1"/>
  <c r="C12" i="15"/>
  <c r="E12" i="15" s="1"/>
  <c r="G131" i="7"/>
  <c r="E15" i="17"/>
  <c r="G132" i="7"/>
  <c r="D372" i="7"/>
  <c r="B44" i="17"/>
  <c r="D371" i="7"/>
  <c r="F82" i="7"/>
  <c r="D24" i="17"/>
  <c r="F81" i="7"/>
  <c r="F182" i="7"/>
  <c r="D18" i="17"/>
  <c r="F181" i="7"/>
  <c r="F242" i="7"/>
  <c r="F241" i="7"/>
  <c r="D8" i="17"/>
  <c r="C17" i="15" l="1"/>
  <c r="E17" i="15" s="1"/>
  <c r="C15" i="15"/>
  <c r="E15" i="15" s="1"/>
  <c r="C44" i="16"/>
  <c r="E44" i="16" s="1"/>
  <c r="C19" i="16"/>
  <c r="E19" i="16" s="1"/>
  <c r="G9" i="15"/>
  <c r="I9" i="15" s="1"/>
  <c r="G40" i="16"/>
  <c r="I40" i="16" s="1"/>
  <c r="C20" i="15"/>
  <c r="E20" i="15" s="1"/>
  <c r="G33" i="16"/>
  <c r="I33" i="16" s="1"/>
  <c r="D10" i="10"/>
  <c r="G40" i="15"/>
  <c r="I40" i="15" s="1"/>
  <c r="G33" i="15"/>
  <c r="I33" i="15" s="1"/>
  <c r="C15" i="16"/>
  <c r="E15" i="16" s="1"/>
  <c r="C20" i="16"/>
  <c r="E20" i="16" s="1"/>
  <c r="C17" i="16"/>
  <c r="E17" i="16" s="1"/>
  <c r="C19" i="15"/>
  <c r="E19" i="15" s="1"/>
  <c r="C42" i="15"/>
  <c r="E42" i="15" s="1"/>
  <c r="C42" i="16"/>
  <c r="E42" i="16" s="1"/>
  <c r="G31" i="15"/>
  <c r="I31" i="15" s="1"/>
  <c r="G31" i="16"/>
  <c r="I31" i="16" s="1"/>
  <c r="D9" i="10"/>
  <c r="G11" i="16"/>
  <c r="I11" i="16" s="1"/>
  <c r="G11" i="15"/>
  <c r="I11" i="15" s="1"/>
  <c r="D13" i="10"/>
  <c r="G30" i="15"/>
  <c r="I30" i="15" s="1"/>
  <c r="G30" i="16"/>
  <c r="I30" i="16" s="1"/>
  <c r="G13" i="15"/>
  <c r="I13" i="15" s="1"/>
  <c r="G13" i="16"/>
  <c r="I13" i="16" s="1"/>
  <c r="G18" i="15"/>
  <c r="I18" i="15" s="1"/>
  <c r="G18" i="16"/>
  <c r="I18" i="16" s="1"/>
  <c r="G17" i="15"/>
  <c r="I17" i="15" s="1"/>
  <c r="G17" i="16"/>
  <c r="I17" i="16" s="1"/>
  <c r="G9" i="16"/>
  <c r="I9" i="16" s="1"/>
  <c r="G10" i="15"/>
  <c r="I10" i="15" s="1"/>
  <c r="G10" i="16"/>
  <c r="I10" i="16" s="1"/>
  <c r="G41" i="16"/>
  <c r="I41" i="16" s="1"/>
  <c r="G41" i="15"/>
  <c r="I41" i="15" s="1"/>
  <c r="C14" i="16"/>
  <c r="E14" i="16" s="1"/>
  <c r="C14" i="15"/>
  <c r="E14" i="15" s="1"/>
  <c r="G21" i="15"/>
  <c r="I21" i="15" s="1"/>
  <c r="G21" i="16"/>
  <c r="I21" i="16" s="1"/>
  <c r="G45" i="16"/>
  <c r="I45" i="16" s="1"/>
  <c r="G45" i="15"/>
  <c r="I45" i="15" s="1"/>
  <c r="C43" i="16"/>
  <c r="E43" i="16" s="1"/>
  <c r="C43" i="15"/>
  <c r="E43" i="15" s="1"/>
  <c r="G6" i="15"/>
  <c r="I6" i="15" s="1"/>
  <c r="G6" i="16"/>
  <c r="I6" i="16" s="1"/>
  <c r="G29" i="16"/>
  <c r="I29" i="16" s="1"/>
  <c r="G29" i="15"/>
  <c r="I29" i="15" s="1"/>
  <c r="G28" i="16"/>
  <c r="I28" i="16" s="1"/>
  <c r="G28" i="15"/>
  <c r="I28" i="15" s="1"/>
  <c r="D15" i="10"/>
  <c r="G36" i="16"/>
  <c r="I36" i="16" s="1"/>
  <c r="G36" i="15"/>
  <c r="I36" i="15" s="1"/>
  <c r="G43" i="15"/>
  <c r="I43" i="15" s="1"/>
  <c r="G43" i="16"/>
  <c r="I43" i="16" s="1"/>
  <c r="G26" i="16"/>
  <c r="I26" i="16" s="1"/>
  <c r="G26" i="15"/>
  <c r="I26" i="15" s="1"/>
  <c r="G22" i="16"/>
  <c r="I22" i="16" s="1"/>
  <c r="G22" i="15"/>
  <c r="I22" i="15" s="1"/>
  <c r="C25" i="16"/>
  <c r="E25" i="16" s="1"/>
  <c r="C25" i="15"/>
  <c r="E25" i="15" s="1"/>
  <c r="G14" i="15"/>
  <c r="I14" i="15" s="1"/>
  <c r="G14" i="16"/>
  <c r="I14" i="16" s="1"/>
  <c r="G12" i="15"/>
  <c r="I12" i="15" s="1"/>
  <c r="G12" i="16"/>
  <c r="I12" i="16" s="1"/>
  <c r="G34" i="16"/>
  <c r="I34" i="16" s="1"/>
  <c r="D12" i="10"/>
  <c r="G34" i="15"/>
  <c r="I34" i="15" s="1"/>
  <c r="G23" i="16"/>
  <c r="I23" i="16" s="1"/>
  <c r="G23" i="15"/>
  <c r="I23" i="15" s="1"/>
  <c r="C21" i="16"/>
  <c r="E21" i="16" s="1"/>
  <c r="C21" i="15"/>
  <c r="E21" i="15" s="1"/>
  <c r="G32" i="15"/>
  <c r="I32" i="15" s="1"/>
  <c r="D8" i="10"/>
  <c r="G32" i="16"/>
  <c r="I32" i="16" s="1"/>
  <c r="C45" i="15"/>
  <c r="E45" i="15" s="1"/>
  <c r="C45" i="16"/>
  <c r="E45" i="16" s="1"/>
  <c r="C40" i="16"/>
  <c r="E40" i="16" s="1"/>
  <c r="C40" i="15"/>
  <c r="E40" i="15" s="1"/>
  <c r="G25" i="16"/>
  <c r="I25" i="16" s="1"/>
  <c r="G25" i="15"/>
  <c r="I25" i="15" s="1"/>
  <c r="G8" i="15"/>
  <c r="I8" i="15" s="1"/>
  <c r="G8" i="16"/>
  <c r="I8" i="16" s="1"/>
  <c r="G15" i="15"/>
  <c r="I15" i="15" s="1"/>
  <c r="G15" i="16"/>
  <c r="I15" i="16" s="1"/>
  <c r="C29" i="15"/>
  <c r="E29" i="15" s="1"/>
  <c r="C29" i="16"/>
  <c r="E29" i="16" s="1"/>
  <c r="G35" i="16"/>
  <c r="I35" i="16" s="1"/>
  <c r="G35" i="15"/>
  <c r="I35" i="15" s="1"/>
  <c r="D11" i="10"/>
  <c r="G44" i="16"/>
  <c r="I44" i="16" s="1"/>
  <c r="G44" i="15"/>
  <c r="I44" i="15" s="1"/>
  <c r="C26" i="16"/>
  <c r="E26" i="16" s="1"/>
  <c r="C26" i="15"/>
  <c r="E26" i="15" s="1"/>
  <c r="C41" i="16"/>
  <c r="E41" i="16" s="1"/>
  <c r="C41" i="15"/>
  <c r="E41" i="15" s="1"/>
  <c r="G19" i="16"/>
  <c r="I19" i="16" s="1"/>
  <c r="G19" i="15"/>
  <c r="I19" i="15" s="1"/>
  <c r="G20" i="15"/>
  <c r="I20" i="15" s="1"/>
  <c r="G20" i="16"/>
  <c r="I20" i="16" s="1"/>
  <c r="C16" i="16"/>
  <c r="E16" i="16" s="1"/>
  <c r="C16" i="15"/>
  <c r="E16" i="15" s="1"/>
  <c r="G27" i="15"/>
  <c r="I27" i="15" s="1"/>
  <c r="G27" i="16"/>
  <c r="I27" i="16" s="1"/>
  <c r="C24" i="16"/>
  <c r="E24" i="16" s="1"/>
  <c r="C24" i="15"/>
  <c r="E24" i="15" s="1"/>
  <c r="C27" i="16"/>
  <c r="E27" i="16" s="1"/>
  <c r="C27" i="15"/>
  <c r="E27" i="15" s="1"/>
  <c r="C6" i="15"/>
  <c r="E6" i="15" s="1"/>
  <c r="C6" i="16"/>
  <c r="E6" i="16" s="1"/>
  <c r="G16" i="15"/>
  <c r="I16" i="15" s="1"/>
  <c r="G16" i="16"/>
  <c r="I16" i="16" s="1"/>
  <c r="G37" i="16"/>
  <c r="I37" i="16" s="1"/>
  <c r="D14" i="10"/>
  <c r="G37" i="15"/>
  <c r="I37" i="15" s="1"/>
  <c r="G24" i="15"/>
  <c r="I24" i="15" s="1"/>
  <c r="G24" i="16"/>
  <c r="I24" i="16" s="1"/>
  <c r="C38" i="16"/>
  <c r="E38" i="16" s="1"/>
  <c r="G38" i="16"/>
  <c r="I38" i="16" s="1"/>
  <c r="C38" i="15"/>
  <c r="E38" i="15" s="1"/>
  <c r="G38" i="15"/>
  <c r="I3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de Sistemas</author>
  </authors>
  <commentList>
    <comment ref="E1" authorId="0" shapeId="0" xr:uid="{61352222-4B65-43C3-AF1F-4B09247849BA}">
      <text>
        <r>
          <rPr>
            <b/>
            <sz val="9"/>
            <color indexed="81"/>
            <rFont val="Tahoma"/>
            <family val="2"/>
          </rPr>
          <t>Jefe de Sistemas:</t>
        </r>
        <r>
          <rPr>
            <sz val="9"/>
            <color indexed="81"/>
            <rFont val="Tahoma"/>
            <family val="2"/>
          </rPr>
          <t xml:space="preserve">
Son las mismas a 2025 ya que se actualizan por parte del Runt en Julio
</t>
        </r>
      </text>
    </comment>
    <comment ref="F1" authorId="0" shapeId="0" xr:uid="{EC167D5F-5053-4C1A-AC32-34D44A2DC248}">
      <text>
        <r>
          <rPr>
            <b/>
            <sz val="9"/>
            <color indexed="81"/>
            <rFont val="Tahoma"/>
            <family val="2"/>
          </rPr>
          <t>Jefe de Sistemas:</t>
        </r>
        <r>
          <rPr>
            <sz val="9"/>
            <color indexed="81"/>
            <rFont val="Tahoma"/>
            <family val="2"/>
          </rPr>
          <t xml:space="preserve">
Son las mismas a 2025 ya que se actualizan por parte del Runt en Julio
</t>
        </r>
      </text>
    </comment>
  </commentList>
</comments>
</file>

<file path=xl/sharedStrings.xml><?xml version="1.0" encoding="utf-8"?>
<sst xmlns="http://schemas.openxmlformats.org/spreadsheetml/2006/main" count="1482" uniqueCount="217">
  <si>
    <t>TRAMITES</t>
  </si>
  <si>
    <t>MATRICULA INICIAL</t>
  </si>
  <si>
    <t>DERECHOS MUNICIPALES</t>
  </si>
  <si>
    <t>PLACA</t>
  </si>
  <si>
    <t>OTROS</t>
  </si>
  <si>
    <t>VALOR</t>
  </si>
  <si>
    <t>MOTOCICLETAS</t>
  </si>
  <si>
    <t>MOTOCARROS</t>
  </si>
  <si>
    <t>VEHICULOS</t>
  </si>
  <si>
    <t>MAQ. AGRICOLA E INDUSTRIAL</t>
  </si>
  <si>
    <t>PORCENTAJES</t>
  </si>
  <si>
    <t>MINISTERIO</t>
  </si>
  <si>
    <t>RUNT</t>
  </si>
  <si>
    <t>Salario Mínimo Mensual Legal Vigente</t>
  </si>
  <si>
    <t>REMOLQUES Y SEMIRREMOLQUES</t>
  </si>
  <si>
    <t>REGISTRO</t>
  </si>
  <si>
    <t>TRAMITE</t>
  </si>
  <si>
    <t>RNA</t>
  </si>
  <si>
    <t>RNMAI</t>
  </si>
  <si>
    <t>CONCEPTOS</t>
  </si>
  <si>
    <t>TRASPASO</t>
  </si>
  <si>
    <t>Porcentaje Mintra</t>
  </si>
  <si>
    <t>INSCRIPCION O LEVANTAMIENTO DE LIMITACION O GRAVAMEN A LA PROPIEDAD</t>
  </si>
  <si>
    <t>CAMBIO DE SERVICIO</t>
  </si>
  <si>
    <r>
      <t xml:space="preserve">CAMBIO DE SERVICIO </t>
    </r>
    <r>
      <rPr>
        <i/>
        <sz val="11"/>
        <color theme="1"/>
        <rFont val="Calibri"/>
        <family val="2"/>
        <scheme val="minor"/>
      </rPr>
      <t>(PUBLICO A PARTICULAR SOLO TAXIS CON MAS DE 5 AÑOS DE ANTIGUEDAD)</t>
    </r>
  </si>
  <si>
    <t>CAMBIO DE PLACAS</t>
  </si>
  <si>
    <t>DUPLICADO DE LICENCIA DE TRANSITO</t>
  </si>
  <si>
    <t>ORDEN</t>
  </si>
  <si>
    <t>MODIFICACION ACREEDOR PRENDARIO</t>
  </si>
  <si>
    <t>INSCRIPCION O LEVANTAMIENTO DE ORDEN JUDICIAL O ADMINISTRATIVA (PENDIENTES Y EMBARGOS)</t>
  </si>
  <si>
    <t>MINTRA</t>
  </si>
  <si>
    <t>S</t>
  </si>
  <si>
    <t>N</t>
  </si>
  <si>
    <t>TRASLADO DE REGISTRO O MATRICULA</t>
  </si>
  <si>
    <t>VALOR TRANSITO</t>
  </si>
  <si>
    <t>TOTAL TRAMITE</t>
  </si>
  <si>
    <t>VALOR TERCEROS</t>
  </si>
  <si>
    <t>RADICACION DE REGISTRO O MATRICULA</t>
  </si>
  <si>
    <t>CANCELACION DE MATRICULA</t>
  </si>
  <si>
    <t>REMATRICULA</t>
  </si>
  <si>
    <t>NULIDAD DE LA MATRICULA</t>
  </si>
  <si>
    <t>DUPLICADO DE PLACAS</t>
  </si>
  <si>
    <t>CAMBIO DE CARROCERIA</t>
  </si>
  <si>
    <t>OTROS CAMBIOS DE CARACTERISTICAS</t>
  </si>
  <si>
    <t>CONVERSION DE MOTOR PARA CAMBIO DE COMBUSTIBLE</t>
  </si>
  <si>
    <t>ADAPTACION VEHICULOS ENSEÑANZA</t>
  </si>
  <si>
    <t>CAMBIO DE MOTOR</t>
  </si>
  <si>
    <t>REGRABACION DE MOTOR</t>
  </si>
  <si>
    <t>REGRABACION DE CHASIS, SERIAL O VIN</t>
  </si>
  <si>
    <t>CAMBIO DE COLOR</t>
  </si>
  <si>
    <t>7 Y 8</t>
  </si>
  <si>
    <t>BLINDAJE Y DESMONTE DE BLINDAJE</t>
  </si>
  <si>
    <t>CERTIFICADO DE TRADICION</t>
  </si>
  <si>
    <t>CAMBIO DE EMPRESA</t>
  </si>
  <si>
    <t>RNETP</t>
  </si>
  <si>
    <t>VINCULACION Y DESVINCULACION</t>
  </si>
  <si>
    <t>TARJETA DE OPERACIÓN</t>
  </si>
  <si>
    <t>CONSTANCIAS, OFICIOS O FOTOCOPIAS CERTIFICADAS</t>
  </si>
  <si>
    <t>COPIAS SIMPLES</t>
  </si>
  <si>
    <t>RNC</t>
  </si>
  <si>
    <t>EXPEDICION DE LICENCIA DE CONDUCCION</t>
  </si>
  <si>
    <t>EXPEDICION DE LICENCIA DE CONDUCCION POR CAMBIO DE DOCUMENTO</t>
  </si>
  <si>
    <t>REFRENDACION DE LICENCIA DE CONDUCCION</t>
  </si>
  <si>
    <t>RECATEGORIZACION DE LICENCIA DE CONDUCCION</t>
  </si>
  <si>
    <t>DUPLICADO DE LICENCIA DE CONDUCCION</t>
  </si>
  <si>
    <t>TRASLADO EN GRUA AUTOMOTORES DENTRO DEL PERIMETRO URBANO</t>
  </si>
  <si>
    <t>TRASLADO EN GRUA AUTOMOTORES FUERA DEL PERIMETRO URBANO</t>
  </si>
  <si>
    <t>LAMINA</t>
  </si>
  <si>
    <t>RNRYS</t>
  </si>
  <si>
    <t>*** CUANDO SE HAGA MAS DE UN TRÁMITE CONSECUTIVAMENTE, SOLO SE COBRARÁ UN UNICO VALOR POR LAMINA.</t>
  </si>
  <si>
    <t>*** EN LAS MATRICULAS INCIALES, NO SE COBRARA VALOR ADICIONAL POR PRENDA, SIN PERJUICIO DE PAGO DE LOS DERECHOS DE RUNT.</t>
  </si>
  <si>
    <t>PLACAS VEHICULOS</t>
  </si>
  <si>
    <t>PLACAS MOTOS</t>
  </si>
  <si>
    <t>MATRICULA / REGISTRO INICIAL</t>
  </si>
  <si>
    <t>TRASPASO DE PROPIEDAD / CAMBIO DE PROPIETARIO / TRASPASO DE PROPIEDAD A PERSONA INDETERMINADA</t>
  </si>
  <si>
    <r>
      <t xml:space="preserve">CAMBIO DE PLACAS </t>
    </r>
    <r>
      <rPr>
        <sz val="11"/>
        <color theme="1"/>
        <rFont val="Calibri"/>
        <family val="2"/>
        <scheme val="minor"/>
      </rPr>
      <t>(POR CLASIFICACION DE UN VEHICULO ANTIGUO O CLASICO)</t>
    </r>
  </si>
  <si>
    <r>
      <t xml:space="preserve">CAMBIO DE PLACAS </t>
    </r>
    <r>
      <rPr>
        <sz val="11"/>
        <color theme="1"/>
        <rFont val="Calibri"/>
        <family val="2"/>
        <scheme val="minor"/>
      </rPr>
      <t>(DE VIGENCIAS ANTERIORES)</t>
    </r>
  </si>
  <si>
    <t>DUPLICADO DE LICENCIA DE TRANSITO / DUPLICADO DE TARJETA DE REGISTRO</t>
  </si>
  <si>
    <t>INSCRIPCION DE LIMITACION O GRAVAMEN A LA PROPIEDAD</t>
  </si>
  <si>
    <t>LEVANTAMIENTO DE LIMITACION O GRAVAMEN A LA PROPIEDAD</t>
  </si>
  <si>
    <t>MODIFICACION DEL ACREEDOR PRENDARIO POR ACREEDOR O POR PROPIETARIO</t>
  </si>
  <si>
    <t>CANCELACION DE LA MATRICULA / CANCELACION DEL REGISTRO</t>
  </si>
  <si>
    <t>RADICACION DE LA MATRICULA / RADICACION DEL REGISTRO</t>
  </si>
  <si>
    <t>TRASLADO DE LA MATRICULA / TRASLADO DEL REGISTRO</t>
  </si>
  <si>
    <t>REMATRICULA / REGISTRO POR RECUPERACION EN CASO DE HURTO O PERDIDA DEFINITIVA</t>
  </si>
  <si>
    <t>BLINDAJE / DESMONTE DE BLINDAJE</t>
  </si>
  <si>
    <t>CERTIFICADO DE LIBERTAD Y TRADICION</t>
  </si>
  <si>
    <t>EXPEDICION TARJETA DE OPERACIÓN / RENOVACION TARJETA DE OPERACIÓN</t>
  </si>
  <si>
    <t>DUPLICADO TARJETA DE OPERACIÓN / MODIFICACION TARJETA DE OPERACIÓN</t>
  </si>
  <si>
    <t>EXPEDICION DE LA LICENCIA DE CONDUCCION</t>
  </si>
  <si>
    <t>CAMBIO DE LICENCIA DE CONDUCCION POR MAYORIA DE EDAD</t>
  </si>
  <si>
    <t>RENOVACION DE LA LICENCIA DE CONDUCCION</t>
  </si>
  <si>
    <r>
      <t xml:space="preserve">RECATEGORIZACION DE LA LICENCIA DE CONDUCCION  </t>
    </r>
    <r>
      <rPr>
        <sz val="11"/>
        <color theme="1"/>
        <rFont val="Calibri"/>
        <family val="2"/>
        <scheme val="minor"/>
      </rPr>
      <t>(HACIA ARRIBA)</t>
    </r>
  </si>
  <si>
    <r>
      <t xml:space="preserve">RECATEGORIZACION DE LA LICENCIA DE CONDUCCION  </t>
    </r>
    <r>
      <rPr>
        <sz val="11"/>
        <color theme="1"/>
        <rFont val="Calibri"/>
        <family val="2"/>
        <scheme val="minor"/>
      </rPr>
      <t>(HACIA ABAJO)</t>
    </r>
  </si>
  <si>
    <t>DUPLICADO DE LA LICENCIA DE CONDUCCION</t>
  </si>
  <si>
    <t>CONVERSION A GAS NATURAL / REPOTENCIACION DE VEHICULOS DE SERVICIO PUBLICO DE CARGA / TRANSFORMACION POR ADICION O RETIRO DE EJES</t>
  </si>
  <si>
    <t xml:space="preserve">         </t>
  </si>
  <si>
    <t>CONSIDERACIONES ESPECIALES</t>
  </si>
  <si>
    <t>REGISTRO NACIONAL DE CONDUCTORES</t>
  </si>
  <si>
    <t>REGISTRO NACIONAL DE AUTOMOTORES</t>
  </si>
  <si>
    <t>REGISTRO NACIONAL DE TRANSPORTE PUBLICO</t>
  </si>
  <si>
    <t>REGISTRO NACIONAL DE MAQUINARIA AGRICOLA E INDUSTRIAL</t>
  </si>
  <si>
    <t>MAQUINARIA AGRICOLA E INDUSTRIAL</t>
  </si>
  <si>
    <t>REGISTRO NACIONAL DE REMOLQUES Y SEMIRREMOLQUES</t>
  </si>
  <si>
    <t>OTROS TRAMITES</t>
  </si>
  <si>
    <t>TODOS</t>
  </si>
  <si>
    <t>TRASLADO EN GRUA AUTOMOTORES</t>
  </si>
  <si>
    <t>DESVINCULACION A EMPRESA DE TRANSPORTE PUBLICO</t>
  </si>
  <si>
    <t>HABILITACION EMPRESA DE TRANSPORTE PUBLICO</t>
  </si>
  <si>
    <t>CERTIFICADO DE CAPACIDAD TRANSPORTADORA</t>
  </si>
  <si>
    <t>REGISTRO DE RUTAS EMPRESAS DE TRANSPORTE PUBLICO</t>
  </si>
  <si>
    <t>PLANILLAS DE VIAJE OCASIONAL</t>
  </si>
  <si>
    <t>Pro-Cultura y Pro-Tercera Edad</t>
  </si>
  <si>
    <t>Pro-Hospitales</t>
  </si>
  <si>
    <t>Pro-Salud</t>
  </si>
  <si>
    <t>Pro-Cultura</t>
  </si>
  <si>
    <t>Pro-Tercera Edad</t>
  </si>
  <si>
    <t>Costo</t>
  </si>
  <si>
    <t>*** PARA EL CALCULO DE LOS VALORES DE LAS DIFERENTES TARIFAS, SE HARA REDONDEO A LAS CIFRAS HACIA EL 100 MAS CERCANO POR ARRIBA, DE ACUERDO AL ARTICULO 802 DEL ESTATUTO TRIBUTARIO.</t>
  </si>
  <si>
    <t>*** EL TRAMITE DE TRASPASO TIENE UN COBRO ADICIONAL QUE ES LA RETENCION EN LA FUENTE, LA BASE GRAVABLE SE TOMARÁ SEGÚN LAS TABLAS DE AVALUOS DEL MINISTERIO DE TRANSPORTE.</t>
  </si>
  <si>
    <t>*** EN LOS TRAMITES SE COBRARAN LAS ESTAMPILLAS QUE DEFINA TANTO LA GOBERNACIÓN DEL VALLE DEL CAUCA, COMO EL MUNICIPIO DE CARTAGO. ESTAS NO HARAN PARTE DEL COBRO DEL 35% PARA EL MINISTERIO</t>
  </si>
  <si>
    <t xml:space="preserve">       DE TRANSPORTE, POR SER TRIBUTOS PARA TERCEROS.</t>
  </si>
  <si>
    <t>*** EL TRAMITE DE TRASPASO TIENE UN COBRO ADICIONAL QUE ES LA RETENCION EN LA FUENTE, LA BASE GRAVABLE</t>
  </si>
  <si>
    <t xml:space="preserve">        SE TOMARÁ SEGÚN LAS TABLAS DE AVALUOS DEL MINISTERIO DE TRANSPORTE.</t>
  </si>
  <si>
    <t>*** EN LAS MATRICULAS INCIALES, NO SE COBRARA VALOR ADICIONAL POR PRENDA, SIN PERJUICIO DE PAGO DE LOS</t>
  </si>
  <si>
    <t xml:space="preserve">        DERECHOS DE RUNT.</t>
  </si>
  <si>
    <t>*** EN LOS TRAMITES SE COBRARAN LAS ESTAMPILLAS QUE DEFINA TANTO LA GOBERNACIÓN DEL VALLE DEL CAUCA,</t>
  </si>
  <si>
    <t xml:space="preserve">        COMO EL MUNICIPIO DE CARTAGO. ESTAS NO HARAN PARTE DEL COBRO DEL 35% PARA EL MINISTERIO DE TRANS-</t>
  </si>
  <si>
    <t xml:space="preserve">        PORTE, POR SER TRIBUTOS PARA TERCEROS.</t>
  </si>
  <si>
    <t>*** PARA EL CALCULO DE LOS VALORES DE LAS DIFERENTES TARIFAS, SE HARA REDONDEO A LAS CIFRAS HACIA EL 100</t>
  </si>
  <si>
    <t xml:space="preserve">        MAS CERCANO POR ARRIBA, DE ACUERDO AL ARTICULO 802 DEL ESTATUTO TRIBUTARIO.</t>
  </si>
  <si>
    <t>TARIFAS INSTITUTO DE TRANSITO Y TRANSPORTE DE CARTAGO - VIGENCIA 2015</t>
  </si>
  <si>
    <t>ADICION O RETIRO DE EJES</t>
  </si>
  <si>
    <t>COPIAS SIMPLES Y PAZ Y SALVOS</t>
  </si>
  <si>
    <t>SMMLV 2015</t>
  </si>
  <si>
    <t>SMDLV 2015</t>
  </si>
  <si>
    <t>COMPARACION TOTAL</t>
  </si>
  <si>
    <t>AUTOMOVILES</t>
  </si>
  <si>
    <t>ACTUALMENTE</t>
  </si>
  <si>
    <t>MATRICULA / REGISTRO INICIAL PARTICULARES</t>
  </si>
  <si>
    <t>MATRICULA / REGISTRO INICIAL PUBLICOS</t>
  </si>
  <si>
    <t>CAMBIO DE SERVICIO (PUBLICO A PARTICULAR SOLO TAXIS CON MAS DE 5 AÑOS DE ANTIGUEDAD)</t>
  </si>
  <si>
    <t>CAMBIO DE PLACAS (POR CLASIFICACION DE UN VEHICULO ANTIGUO O CLASICO)</t>
  </si>
  <si>
    <t>CAMBIO DE PLACAS (DE VIGENCIAS ANTERIORES)</t>
  </si>
  <si>
    <t>RECATEGORIZACION DE LA LICENCIA DE CONDUCCION  (HACIA ARRIBA)</t>
  </si>
  <si>
    <t>RECATEGORIZACION DE LA LICENCIA DE CONDUCCION  (HACIA ABAJO)</t>
  </si>
  <si>
    <t>PARQUEADERO EN PATIOS</t>
  </si>
  <si>
    <t>PARA DISTRIBUIR</t>
  </si>
  <si>
    <t>PORCENTAJE</t>
  </si>
  <si>
    <t>PROPUESTA</t>
  </si>
  <si>
    <t>DIFERENCIA</t>
  </si>
  <si>
    <t>PEREIRA</t>
  </si>
  <si>
    <t>*** FALTAN LO RUNTNES</t>
  </si>
  <si>
    <t>PARQUEADERO AUTOMOTORES EN PATIOS</t>
  </si>
  <si>
    <t>BICICLETAS</t>
  </si>
  <si>
    <t>CARRETILLAS</t>
  </si>
  <si>
    <t>VALOR DIA</t>
  </si>
  <si>
    <t>VEHICULOS, CAMIONETAS, CAMPEROS, MICROBUSES</t>
  </si>
  <si>
    <t>BUSETAS, BUSES, CAMIONES, TRACTOCAMIONES Y MAQUINARIA</t>
  </si>
  <si>
    <t>MOTOCARROS,
VEHICULOS, CAMIONETAS, CAMPEROS Y MICROBUSES</t>
  </si>
  <si>
    <t>VALOR DIARIO DE PARQUEO EN PATIOS</t>
  </si>
  <si>
    <t>Valor máximo para minima</t>
  </si>
  <si>
    <t>*** El trámite de traspaso tiene un cobro adicional que es la retención en la fuente, la base gravable se tomará según las tablas de avalúos del ministerio de transporte. Esta no hará parte de la base para el cálculo del 35%</t>
  </si>
  <si>
    <t xml:space="preserve">       para el ministerio de transporte, por ser tributo para terceros.</t>
  </si>
  <si>
    <t>*** Cuando se haga más de un trámite consecutivamente, solo se cobrará un único valor por lámina.</t>
  </si>
  <si>
    <t>*** En las matriculas iniciales, no se cobrara valor adicional por prenda, sin perjuicio de pago de los derechos de runt.</t>
  </si>
  <si>
    <t>*** En los trámites se cobraran las estampillas que defina tanto la gobernación del valle del cauca, como el municipio de Cartago. Estas no harán parte de la base para el cálculo del 35% para el ministerio de transporte,</t>
  </si>
  <si>
    <t xml:space="preserve">       por ser tributos para terceros.</t>
  </si>
  <si>
    <t>*** Para el cálculo de los valores de las diferentes tarifas, se hará redondeo a las cifras hacia el 100 más cercano por arriba.</t>
  </si>
  <si>
    <t>*** Las tarifas serán expresada en cantidad de salarios mínimos diarios legales vigentes (SMDLV).</t>
  </si>
  <si>
    <t>INSCRIPCION AL RUNT PERSONAS NATURALES Y JURIDICAS</t>
  </si>
  <si>
    <t>NULIDAD DE MATRICULA</t>
  </si>
  <si>
    <t>TARIFAS 2016 (Solo Ministerio y Runt)</t>
  </si>
  <si>
    <t>TARIFAS PATIOS</t>
  </si>
  <si>
    <t>TARIFAS GRUA</t>
  </si>
  <si>
    <r>
      <t>REGISTRO NACIONAL DE TRANSPORTE PUBLICO - RNTP   ***</t>
    </r>
    <r>
      <rPr>
        <sz val="12"/>
        <color theme="1"/>
        <rFont val="Calibri"/>
        <family val="2"/>
        <scheme val="minor"/>
      </rPr>
      <t>Cuando el runt empieze con el registro, se aumentará el valor que se debera pagar al ministerio y runt</t>
    </r>
  </si>
  <si>
    <t>REGISTRO NACIONAL DE CONDUCTORES - RNC</t>
  </si>
  <si>
    <t>VALOR 2017</t>
  </si>
  <si>
    <t>VALOR 2018</t>
  </si>
  <si>
    <t>Lamina MT</t>
  </si>
  <si>
    <t>Placa MT</t>
  </si>
  <si>
    <t>VALOR 2019</t>
  </si>
  <si>
    <t>VALOR 2020</t>
  </si>
  <si>
    <t>VALOR 2021</t>
  </si>
  <si>
    <t>Pro-Justicia Familiar</t>
  </si>
  <si>
    <t>Pro-Cultura, Pro-Tercera Edad y Pro Justicia Familiar</t>
  </si>
  <si>
    <t>Pro-Hospitales, Pro-Salud, Pro Univalle</t>
  </si>
  <si>
    <t>CARRETILLA</t>
  </si>
  <si>
    <t>BICICLETA</t>
  </si>
  <si>
    <t>Se crean columnas para bicicleta y carretilla</t>
  </si>
  <si>
    <t>MODIFICACION CIUDADANO</t>
  </si>
  <si>
    <t>UVB 2026</t>
  </si>
  <si>
    <t>TARIFAS TRAMITES VIGENCIA 2026</t>
  </si>
  <si>
    <t>TARIFAS GRUAS VIGENCIA 2026</t>
  </si>
  <si>
    <t>TARIFAS PATIOS VIGENCIA 2026</t>
  </si>
  <si>
    <t>Pro-Cultura, Pro-Tercera Edad</t>
  </si>
  <si>
    <t>TARIFAS 2026 (Valor Total)</t>
  </si>
  <si>
    <t>TARIFAS 2026 (Solo Siett Cartago SAS)</t>
  </si>
  <si>
    <t>VALOR 2026</t>
  </si>
  <si>
    <t>DERECHOS RUNT</t>
  </si>
  <si>
    <t>VALOR TOTAL</t>
  </si>
  <si>
    <t>TARIFAS INSCRIPCIONES AL RUNT Y MODIFICACIONES</t>
  </si>
  <si>
    <t>DERECHOS SIETT CARTAGO</t>
  </si>
  <si>
    <t>INSCRPCIONES AL RUNT</t>
  </si>
  <si>
    <t>MODIFICACIONES AL RUNT</t>
  </si>
  <si>
    <t>TARIFAS DERECHOS DE TRANSITO AÑO 2026</t>
  </si>
  <si>
    <t>VALOR 2025</t>
  </si>
  <si>
    <t>UVB</t>
  </si>
  <si>
    <t>Cat A</t>
  </si>
  <si>
    <t>Cat B</t>
  </si>
  <si>
    <t>Cat C</t>
  </si>
  <si>
    <t>Cat D</t>
  </si>
  <si>
    <t>Cat E</t>
  </si>
  <si>
    <t>Categoria</t>
  </si>
  <si>
    <t>Valor</t>
  </si>
  <si>
    <t>VINCULACIÓN /DESVINCULACION A EMPRESA DE TRANSPORTE PUBLICO</t>
  </si>
  <si>
    <t>renovacion licencia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</si>
</sst>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164" formatCode="&quot;$&quot;\ #,##0_);[Red]\(&quot;$&quot;\ #,##0\)"/>
    <numFmt numFmtId="165" formatCode="&quot;$&quot;\ #,##0.00_);[Red]\(&quot;$&quot;\ #,##0.00\)"/>
    <numFmt numFmtId="166" formatCode="_(&quot;$&quot;\ * #,##0.00_);_(&quot;$&quot;\ * \(#,##0.00\);_(&quot;$&quot;\ * &quot;-&quot;??_);_(@_)"/>
    <numFmt numFmtId="167" formatCode="_(&quot;$&quot;\ * #,##0_);_(&quot;$&quot;\ * \(#,##0\);_(&quot;$&quot;\ * &quot;-&quot;??_);_(@_)"/>
    <numFmt numFmtId="168" formatCode="&quot;$&quot;\ #,##0"/>
    <numFmt numFmtId="169" formatCode="&quot;$&quot;\ #,##0.00;[Red]&quot;$&quot;\ #,##0.00"/>
    <numFmt numFmtId="170" formatCode="#,##0.000;[Red]\-#,##0.000"/>
  </numFmts>
  <fonts count="31" x14ac:knownFonts="1">
    <font>
      <sz val="11"/>
      <color theme="1"/>
      <name val="Calibri"/>
      <family val="2"/>
      <scheme val="minor"/>
    </font>
    <font>
      <b/>
      <sz val="11"/>
      <color theme="1"/>
      <name val="Calibri"/>
      <family val="2"/>
      <scheme val="minor"/>
    </font>
    <font>
      <sz val="11"/>
      <color indexed="8"/>
      <name val="Calibri"/>
      <family val="2"/>
    </font>
    <font>
      <i/>
      <sz val="11"/>
      <color theme="1"/>
      <name val="Calibri"/>
      <family val="2"/>
      <scheme val="minor"/>
    </font>
    <font>
      <b/>
      <sz val="11"/>
      <name val="Calibri"/>
      <family val="2"/>
      <scheme val="minor"/>
    </font>
    <font>
      <b/>
      <sz val="9"/>
      <color theme="1"/>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sz val="11"/>
      <color rgb="FF0070C0"/>
      <name val="Calibri"/>
      <family val="2"/>
      <scheme val="minor"/>
    </font>
    <font>
      <b/>
      <sz val="10.5"/>
      <color theme="1"/>
      <name val="Calibri"/>
      <family val="2"/>
      <scheme val="minor"/>
    </font>
    <font>
      <b/>
      <sz val="20"/>
      <color theme="1"/>
      <name val="Arial Black"/>
      <family val="2"/>
    </font>
    <font>
      <sz val="11"/>
      <color theme="1"/>
      <name val="Calibri"/>
      <family val="2"/>
      <scheme val="minor"/>
    </font>
    <font>
      <b/>
      <i/>
      <sz val="28"/>
      <color rgb="FFFF0000"/>
      <name val="Calibri"/>
      <family val="2"/>
      <scheme val="minor"/>
    </font>
    <font>
      <sz val="11"/>
      <color rgb="FFFF0000"/>
      <name val="Calibri"/>
      <family val="2"/>
      <scheme val="minor"/>
    </font>
    <font>
      <sz val="11"/>
      <color theme="4"/>
      <name val="Calibri"/>
      <family val="2"/>
      <scheme val="minor"/>
    </font>
    <font>
      <sz val="11"/>
      <color rgb="FF7030A0"/>
      <name val="Calibri"/>
      <family val="2"/>
      <scheme val="minor"/>
    </font>
    <font>
      <sz val="14"/>
      <color theme="1"/>
      <name val="Arial Black"/>
      <family val="2"/>
    </font>
    <font>
      <sz val="10"/>
      <color theme="1"/>
      <name val="Arial Black"/>
      <family val="2"/>
    </font>
    <font>
      <sz val="9"/>
      <color theme="1"/>
      <name val="Arial Black"/>
      <family val="2"/>
    </font>
    <font>
      <sz val="11"/>
      <color theme="1"/>
      <name val="Arial Black"/>
      <family val="2"/>
    </font>
    <font>
      <sz val="11"/>
      <color theme="1"/>
      <name val="Arial"/>
      <family val="2"/>
    </font>
    <font>
      <sz val="10"/>
      <color theme="1"/>
      <name val="Calibri"/>
      <family val="2"/>
      <scheme val="minor"/>
    </font>
    <font>
      <sz val="9"/>
      <color indexed="81"/>
      <name val="Tahoma"/>
      <family val="2"/>
    </font>
    <font>
      <b/>
      <sz val="9"/>
      <color indexed="81"/>
      <name val="Tahoma"/>
      <family val="2"/>
    </font>
    <font>
      <b/>
      <sz val="9"/>
      <color rgb="FFFF0000"/>
      <name val="Calibri"/>
      <family val="2"/>
      <scheme val="minor"/>
    </font>
    <font>
      <b/>
      <sz val="9"/>
      <name val="Calibri"/>
      <family val="2"/>
      <scheme val="minor"/>
    </font>
    <font>
      <sz val="9"/>
      <color theme="1"/>
      <name val="Calibri"/>
      <family val="2"/>
      <scheme val="minor"/>
    </font>
    <font>
      <sz val="9"/>
      <color rgb="FFFF0000"/>
      <name val="Calibri"/>
      <family val="2"/>
      <scheme val="minor"/>
    </font>
    <font>
      <sz val="9"/>
      <name val="Calibri"/>
      <family val="2"/>
      <scheme val="minor"/>
    </font>
  </fonts>
  <fills count="16">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s>
  <cellStyleXfs count="4">
    <xf numFmtId="0" fontId="0" fillId="0" borderId="0"/>
    <xf numFmtId="0" fontId="2" fillId="0" borderId="0"/>
    <xf numFmtId="166" fontId="13" fillId="0" borderId="0" applyFont="0" applyFill="0" applyBorder="0" applyAlignment="0" applyProtection="0"/>
    <xf numFmtId="41" fontId="13" fillId="0" borderId="0" applyFont="0" applyFill="0" applyBorder="0" applyAlignment="0" applyProtection="0"/>
  </cellStyleXfs>
  <cellXfs count="520">
    <xf numFmtId="0" fontId="0" fillId="0" borderId="0" xfId="0"/>
    <xf numFmtId="0" fontId="1" fillId="0" borderId="0" xfId="0" applyFont="1"/>
    <xf numFmtId="0" fontId="1" fillId="0" borderId="0" xfId="0" applyFont="1" applyAlignment="1">
      <alignment horizontal="center"/>
    </xf>
    <xf numFmtId="10" fontId="0" fillId="0" borderId="0" xfId="0" applyNumberFormat="1"/>
    <xf numFmtId="164" fontId="0" fillId="0" borderId="0" xfId="0" applyNumberFormat="1"/>
    <xf numFmtId="0" fontId="1" fillId="0" borderId="6" xfId="0" applyFont="1" applyBorder="1" applyAlignment="1">
      <alignment horizontal="center"/>
    </xf>
    <xf numFmtId="40" fontId="0" fillId="0" borderId="10" xfId="0" applyNumberFormat="1" applyBorder="1" applyAlignment="1">
      <alignment horizontal="center" vertical="center"/>
    </xf>
    <xf numFmtId="40" fontId="0" fillId="0" borderId="11" xfId="0" applyNumberFormat="1" applyBorder="1" applyAlignment="1">
      <alignment horizontal="center" vertical="center"/>
    </xf>
    <xf numFmtId="0" fontId="0" fillId="0" borderId="21" xfId="0" applyBorder="1"/>
    <xf numFmtId="0" fontId="0" fillId="0" borderId="22" xfId="0" applyBorder="1"/>
    <xf numFmtId="0" fontId="0" fillId="0" borderId="24" xfId="0" applyBorder="1"/>
    <xf numFmtId="40" fontId="0" fillId="0" borderId="9" xfId="0" applyNumberFormat="1" applyBorder="1" applyAlignment="1">
      <alignment horizontal="center" vertical="center"/>
    </xf>
    <xf numFmtId="0" fontId="1" fillId="0" borderId="33" xfId="0" applyFont="1" applyBorder="1" applyAlignment="1">
      <alignment horizontal="center"/>
    </xf>
    <xf numFmtId="0" fontId="1" fillId="0" borderId="20" xfId="0" applyFont="1" applyBorder="1" applyAlignment="1">
      <alignment horizontal="center"/>
    </xf>
    <xf numFmtId="164" fontId="0" fillId="0" borderId="1" xfId="0" applyNumberFormat="1" applyBorder="1"/>
    <xf numFmtId="164" fontId="0" fillId="0" borderId="13" xfId="0" applyNumberFormat="1" applyBorder="1"/>
    <xf numFmtId="164" fontId="0" fillId="0" borderId="15" xfId="0" applyNumberFormat="1" applyBorder="1"/>
    <xf numFmtId="164" fontId="0" fillId="0" borderId="16" xfId="0" applyNumberFormat="1" applyBorder="1"/>
    <xf numFmtId="9" fontId="0" fillId="0" borderId="22" xfId="0" applyNumberFormat="1" applyBorder="1"/>
    <xf numFmtId="164" fontId="0" fillId="0" borderId="12" xfId="0" applyNumberFormat="1" applyBorder="1"/>
    <xf numFmtId="164" fontId="0" fillId="0" borderId="14" xfId="0" applyNumberFormat="1" applyBorder="1"/>
    <xf numFmtId="164" fontId="0" fillId="0" borderId="35" xfId="0" applyNumberFormat="1" applyBorder="1"/>
    <xf numFmtId="164" fontId="0" fillId="0" borderId="37" xfId="0" applyNumberFormat="1" applyBorder="1"/>
    <xf numFmtId="0" fontId="0" fillId="0" borderId="23" xfId="0" applyBorder="1"/>
    <xf numFmtId="164" fontId="0" fillId="0" borderId="17" xfId="0" applyNumberFormat="1" applyBorder="1"/>
    <xf numFmtId="164" fontId="0" fillId="0" borderId="18" xfId="0" applyNumberFormat="1" applyBorder="1"/>
    <xf numFmtId="164" fontId="0" fillId="0" borderId="19" xfId="0" applyNumberFormat="1" applyBorder="1"/>
    <xf numFmtId="164" fontId="0" fillId="0" borderId="36" xfId="0" applyNumberFormat="1" applyBorder="1"/>
    <xf numFmtId="9" fontId="0" fillId="0" borderId="0" xfId="0" applyNumberFormat="1"/>
    <xf numFmtId="0" fontId="1" fillId="4" borderId="40" xfId="0" applyFont="1" applyFill="1" applyBorder="1" applyAlignment="1">
      <alignment horizontal="center"/>
    </xf>
    <xf numFmtId="164" fontId="1" fillId="4" borderId="38" xfId="0" applyNumberFormat="1" applyFont="1" applyFill="1" applyBorder="1"/>
    <xf numFmtId="164" fontId="1" fillId="4" borderId="39" xfId="0" applyNumberFormat="1" applyFont="1" applyFill="1" applyBorder="1"/>
    <xf numFmtId="164" fontId="1" fillId="4" borderId="41" xfId="0" applyNumberFormat="1" applyFont="1" applyFill="1" applyBorder="1"/>
    <xf numFmtId="164" fontId="1" fillId="4" borderId="42" xfId="0" applyNumberFormat="1" applyFont="1" applyFill="1" applyBorder="1"/>
    <xf numFmtId="0" fontId="1" fillId="5" borderId="21" xfId="0" applyFont="1" applyFill="1" applyBorder="1" applyAlignment="1">
      <alignment horizontal="center"/>
    </xf>
    <xf numFmtId="164" fontId="1" fillId="5" borderId="9" xfId="0" applyNumberFormat="1" applyFont="1" applyFill="1" applyBorder="1"/>
    <xf numFmtId="164" fontId="1" fillId="5" borderId="10" xfId="0" applyNumberFormat="1" applyFont="1" applyFill="1" applyBorder="1"/>
    <xf numFmtId="164" fontId="1" fillId="5" borderId="11" xfId="0" applyNumberFormat="1" applyFont="1" applyFill="1" applyBorder="1"/>
    <xf numFmtId="164" fontId="1" fillId="5" borderId="34" xfId="0" applyNumberFormat="1" applyFont="1" applyFill="1" applyBorder="1"/>
    <xf numFmtId="0" fontId="1" fillId="3" borderId="45" xfId="0" applyFont="1" applyFill="1" applyBorder="1" applyAlignment="1">
      <alignment horizontal="center"/>
    </xf>
    <xf numFmtId="164" fontId="1" fillId="3" borderId="43" xfId="0" applyNumberFormat="1" applyFont="1" applyFill="1" applyBorder="1"/>
    <xf numFmtId="164" fontId="1" fillId="3" borderId="44" xfId="0" applyNumberFormat="1" applyFont="1" applyFill="1" applyBorder="1"/>
    <xf numFmtId="164" fontId="1" fillId="3" borderId="46" xfId="0" applyNumberFormat="1" applyFont="1" applyFill="1" applyBorder="1"/>
    <xf numFmtId="164" fontId="1" fillId="3" borderId="47" xfId="0" applyNumberFormat="1" applyFont="1" applyFill="1" applyBorder="1"/>
    <xf numFmtId="0" fontId="1" fillId="3" borderId="3" xfId="0" applyFont="1" applyFill="1" applyBorder="1" applyAlignment="1">
      <alignment horizontal="center"/>
    </xf>
    <xf numFmtId="0" fontId="1" fillId="3" borderId="48" xfId="0" applyFont="1" applyFill="1" applyBorder="1" applyAlignment="1">
      <alignment horizontal="center"/>
    </xf>
    <xf numFmtId="164" fontId="1" fillId="3" borderId="3" xfId="0" applyNumberFormat="1" applyFont="1" applyFill="1" applyBorder="1"/>
    <xf numFmtId="164" fontId="1" fillId="3" borderId="4" xfId="0" applyNumberFormat="1" applyFont="1" applyFill="1" applyBorder="1"/>
    <xf numFmtId="164" fontId="1" fillId="3" borderId="5" xfId="0" applyNumberFormat="1" applyFont="1" applyFill="1" applyBorder="1"/>
    <xf numFmtId="164" fontId="1" fillId="3" borderId="2" xfId="0" applyNumberFormat="1" applyFont="1" applyFill="1" applyBorder="1"/>
    <xf numFmtId="0" fontId="1" fillId="5" borderId="25" xfId="0" applyFont="1" applyFill="1" applyBorder="1" applyAlignment="1">
      <alignment horizontal="center"/>
    </xf>
    <xf numFmtId="0" fontId="0" fillId="0" borderId="26" xfId="0" applyBorder="1"/>
    <xf numFmtId="0" fontId="0" fillId="0" borderId="28" xfId="0" applyBorder="1"/>
    <xf numFmtId="0" fontId="1" fillId="4" borderId="50" xfId="0" applyFont="1" applyFill="1" applyBorder="1" applyAlignment="1">
      <alignment horizontal="center"/>
    </xf>
    <xf numFmtId="0" fontId="1" fillId="3" borderId="51" xfId="0" applyFont="1" applyFill="1" applyBorder="1" applyAlignment="1">
      <alignment horizontal="center"/>
    </xf>
    <xf numFmtId="0" fontId="0" fillId="0" borderId="27" xfId="0" applyBorder="1"/>
    <xf numFmtId="0" fontId="1" fillId="2" borderId="3" xfId="0" applyFont="1" applyFill="1" applyBorder="1" applyAlignment="1">
      <alignment horizontal="center"/>
    </xf>
    <xf numFmtId="0" fontId="1" fillId="2" borderId="48" xfId="0" applyFont="1" applyFill="1" applyBorder="1" applyAlignment="1">
      <alignment horizontal="center"/>
    </xf>
    <xf numFmtId="164" fontId="1" fillId="2" borderId="3" xfId="0" applyNumberFormat="1" applyFont="1" applyFill="1" applyBorder="1"/>
    <xf numFmtId="164" fontId="1" fillId="2" borderId="4" xfId="0" applyNumberFormat="1" applyFont="1" applyFill="1" applyBorder="1"/>
    <xf numFmtId="164" fontId="1" fillId="2" borderId="5" xfId="0" applyNumberFormat="1" applyFont="1" applyFill="1" applyBorder="1"/>
    <xf numFmtId="164" fontId="1" fillId="2" borderId="2" xfId="0" applyNumberFormat="1" applyFont="1" applyFill="1" applyBorder="1"/>
    <xf numFmtId="0" fontId="1" fillId="3" borderId="52" xfId="0" applyFont="1" applyFill="1" applyBorder="1" applyAlignment="1">
      <alignment horizontal="center"/>
    </xf>
    <xf numFmtId="0" fontId="1" fillId="2" borderId="51" xfId="0" applyFont="1" applyFill="1" applyBorder="1" applyAlignment="1">
      <alignment horizontal="center"/>
    </xf>
    <xf numFmtId="0" fontId="1" fillId="0" borderId="53" xfId="0" applyFont="1" applyBorder="1" applyAlignment="1">
      <alignment horizontal="center"/>
    </xf>
    <xf numFmtId="164" fontId="1" fillId="5" borderId="54" xfId="0" applyNumberFormat="1" applyFont="1" applyFill="1" applyBorder="1"/>
    <xf numFmtId="164" fontId="0" fillId="0" borderId="55" xfId="0" applyNumberFormat="1" applyBorder="1"/>
    <xf numFmtId="164" fontId="0" fillId="0" borderId="56" xfId="0" applyNumberFormat="1" applyBorder="1"/>
    <xf numFmtId="164" fontId="1" fillId="4" borderId="57" xfId="0" applyNumberFormat="1" applyFont="1" applyFill="1" applyBorder="1"/>
    <xf numFmtId="164" fontId="1" fillId="2" borderId="58" xfId="0" applyNumberFormat="1" applyFont="1" applyFill="1" applyBorder="1"/>
    <xf numFmtId="164" fontId="0" fillId="0" borderId="59" xfId="0" applyNumberFormat="1" applyBorder="1"/>
    <xf numFmtId="164" fontId="1" fillId="3" borderId="0" xfId="0" applyNumberFormat="1" applyFont="1" applyFill="1"/>
    <xf numFmtId="164" fontId="1" fillId="3" borderId="58" xfId="0" applyNumberFormat="1" applyFont="1" applyFill="1" applyBorder="1"/>
    <xf numFmtId="0" fontId="1" fillId="0" borderId="7" xfId="0" applyFont="1" applyBorder="1" applyAlignment="1">
      <alignment horizontal="center"/>
    </xf>
    <xf numFmtId="0" fontId="1" fillId="0" borderId="8" xfId="0" applyFont="1" applyBorder="1" applyAlignment="1">
      <alignment horizontal="center"/>
    </xf>
    <xf numFmtId="40" fontId="0" fillId="0" borderId="12" xfId="0" applyNumberFormat="1" applyBorder="1" applyAlignment="1">
      <alignment horizontal="center" vertical="center"/>
    </xf>
    <xf numFmtId="40" fontId="0" fillId="0" borderId="1" xfId="0" applyNumberFormat="1" applyBorder="1" applyAlignment="1">
      <alignment horizontal="center" vertical="center"/>
    </xf>
    <xf numFmtId="40" fontId="0" fillId="0" borderId="13" xfId="0" applyNumberFormat="1" applyBorder="1" applyAlignment="1">
      <alignment horizontal="center" vertical="center"/>
    </xf>
    <xf numFmtId="40" fontId="0" fillId="0" borderId="14" xfId="0" applyNumberFormat="1" applyBorder="1" applyAlignment="1">
      <alignment horizontal="center" vertical="center"/>
    </xf>
    <xf numFmtId="40" fontId="0" fillId="0" borderId="15" xfId="0" applyNumberFormat="1" applyBorder="1" applyAlignment="1">
      <alignment horizontal="center" vertical="center"/>
    </xf>
    <xf numFmtId="40" fontId="0" fillId="0" borderId="16" xfId="0" applyNumberFormat="1" applyBorder="1" applyAlignment="1">
      <alignment horizontal="center" vertical="center"/>
    </xf>
    <xf numFmtId="40" fontId="0" fillId="0" borderId="0" xfId="0" applyNumberFormat="1"/>
    <xf numFmtId="0" fontId="0" fillId="0" borderId="1" xfId="0" applyBorder="1"/>
    <xf numFmtId="0" fontId="0" fillId="0" borderId="15" xfId="0" applyBorder="1"/>
    <xf numFmtId="40" fontId="0" fillId="0" borderId="0" xfId="0" applyNumberFormat="1" applyAlignment="1">
      <alignment horizontal="center" vertical="center"/>
    </xf>
    <xf numFmtId="0" fontId="1" fillId="0" borderId="0" xfId="0" applyFont="1" applyAlignment="1">
      <alignment vertical="center" wrapText="1"/>
    </xf>
    <xf numFmtId="2" fontId="0" fillId="0" borderId="0" xfId="0" applyNumberFormat="1"/>
    <xf numFmtId="2" fontId="1" fillId="0" borderId="0" xfId="0" applyNumberFormat="1" applyFont="1"/>
    <xf numFmtId="2" fontId="1" fillId="0" borderId="0" xfId="0" applyNumberFormat="1" applyFont="1" applyAlignment="1">
      <alignment horizont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1" fillId="0" borderId="8" xfId="0" applyFont="1" applyBorder="1" applyAlignment="1">
      <alignment horizontal="center" vertical="center" wrapText="1"/>
    </xf>
    <xf numFmtId="0" fontId="1" fillId="6" borderId="30" xfId="0" applyFont="1" applyFill="1" applyBorder="1" applyAlignment="1">
      <alignment horizontal="center"/>
    </xf>
    <xf numFmtId="0" fontId="1" fillId="0" borderId="35" xfId="0" applyFont="1" applyBorder="1" applyAlignment="1">
      <alignment vertical="center" wrapText="1"/>
    </xf>
    <xf numFmtId="0" fontId="1" fillId="0" borderId="37" xfId="0" applyFont="1" applyBorder="1" applyAlignment="1">
      <alignment vertical="center" wrapText="1"/>
    </xf>
    <xf numFmtId="0" fontId="1" fillId="0" borderId="36" xfId="0" applyFont="1" applyBorder="1" applyAlignment="1">
      <alignment vertical="center" wrapText="1"/>
    </xf>
    <xf numFmtId="0" fontId="1" fillId="6" borderId="28" xfId="0" applyFont="1" applyFill="1" applyBorder="1" applyAlignment="1">
      <alignment horizontal="center"/>
    </xf>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32" xfId="0" applyFont="1" applyFill="1" applyBorder="1" applyAlignment="1">
      <alignment horizontal="center"/>
    </xf>
    <xf numFmtId="164" fontId="1" fillId="0" borderId="27" xfId="0" applyNumberFormat="1" applyFont="1" applyBorder="1" applyAlignment="1">
      <alignment horizontal="right" vertical="center"/>
    </xf>
    <xf numFmtId="164" fontId="1" fillId="0" borderId="18" xfId="0" applyNumberFormat="1" applyFont="1" applyBorder="1" applyAlignment="1">
      <alignment horizontal="right" vertical="center"/>
    </xf>
    <xf numFmtId="164" fontId="1" fillId="0" borderId="19" xfId="0" applyNumberFormat="1" applyFont="1" applyBorder="1" applyAlignment="1">
      <alignment horizontal="right" vertical="center"/>
    </xf>
    <xf numFmtId="164" fontId="1" fillId="0" borderId="64"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0" borderId="1"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31"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0" borderId="15"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32" xfId="0" applyNumberFormat="1" applyFont="1" applyBorder="1" applyAlignment="1">
      <alignment horizontal="right" vertical="center"/>
    </xf>
    <xf numFmtId="0" fontId="1" fillId="0" borderId="65" xfId="0" applyFont="1" applyBorder="1" applyAlignment="1">
      <alignment vertical="center" wrapText="1"/>
    </xf>
    <xf numFmtId="164" fontId="1" fillId="0" borderId="66" xfId="0" applyNumberFormat="1" applyFont="1" applyBorder="1" applyAlignment="1">
      <alignment horizontal="right" vertical="center"/>
    </xf>
    <xf numFmtId="164" fontId="1" fillId="0" borderId="67" xfId="0" applyNumberFormat="1" applyFont="1" applyBorder="1" applyAlignment="1">
      <alignment horizontal="right" vertical="center"/>
    </xf>
    <xf numFmtId="164" fontId="1" fillId="0" borderId="68" xfId="0" applyNumberFormat="1" applyFont="1" applyBorder="1" applyAlignment="1">
      <alignment horizontal="right" vertical="center"/>
    </xf>
    <xf numFmtId="164" fontId="1" fillId="0" borderId="69" xfId="0" applyNumberFormat="1" applyFont="1" applyBorder="1" applyAlignment="1">
      <alignment horizontal="right" vertical="center"/>
    </xf>
    <xf numFmtId="40" fontId="0" fillId="0" borderId="30" xfId="0" applyNumberFormat="1" applyBorder="1" applyAlignment="1">
      <alignment horizontal="center" vertical="center"/>
    </xf>
    <xf numFmtId="40" fontId="0" fillId="0" borderId="31" xfId="0" applyNumberFormat="1" applyBorder="1" applyAlignment="1">
      <alignment horizontal="center" vertical="center"/>
    </xf>
    <xf numFmtId="165" fontId="0" fillId="0" borderId="0" xfId="0" applyNumberFormat="1"/>
    <xf numFmtId="40" fontId="1" fillId="0" borderId="33" xfId="0" applyNumberFormat="1" applyFont="1" applyBorder="1" applyAlignment="1">
      <alignment horizontal="center"/>
    </xf>
    <xf numFmtId="40" fontId="1" fillId="0" borderId="29" xfId="0" applyNumberFormat="1" applyFont="1" applyBorder="1" applyAlignment="1">
      <alignment horizontal="center"/>
    </xf>
    <xf numFmtId="40" fontId="1" fillId="0" borderId="6" xfId="0" applyNumberFormat="1" applyFont="1" applyBorder="1" applyAlignment="1">
      <alignment horizontal="center"/>
    </xf>
    <xf numFmtId="40" fontId="1" fillId="0" borderId="7" xfId="0" applyNumberFormat="1" applyFont="1" applyBorder="1" applyAlignment="1">
      <alignment horizontal="center"/>
    </xf>
    <xf numFmtId="40" fontId="1" fillId="0" borderId="8" xfId="0" applyNumberFormat="1" applyFont="1" applyBorder="1" applyAlignment="1">
      <alignment horizontal="center"/>
    </xf>
    <xf numFmtId="40" fontId="0" fillId="0" borderId="34" xfId="0" applyNumberFormat="1" applyBorder="1" applyAlignment="1">
      <alignment horizontal="center" vertical="center"/>
    </xf>
    <xf numFmtId="40" fontId="0" fillId="0" borderId="35" xfId="0" applyNumberFormat="1" applyBorder="1" applyAlignment="1">
      <alignment horizontal="center" vertical="center"/>
    </xf>
    <xf numFmtId="164" fontId="9" fillId="0" borderId="36" xfId="0" applyNumberFormat="1" applyFont="1" applyBorder="1" applyAlignment="1">
      <alignment vertical="center" wrapText="1"/>
    </xf>
    <xf numFmtId="164" fontId="1" fillId="0" borderId="35" xfId="0" applyNumberFormat="1" applyFont="1" applyBorder="1" applyAlignment="1">
      <alignment vertical="center" wrapText="1"/>
    </xf>
    <xf numFmtId="164" fontId="9" fillId="0" borderId="35" xfId="0" applyNumberFormat="1" applyFont="1" applyBorder="1" applyAlignment="1">
      <alignment vertical="center" wrapText="1"/>
    </xf>
    <xf numFmtId="164" fontId="1" fillId="9" borderId="35" xfId="0" applyNumberFormat="1" applyFont="1" applyFill="1" applyBorder="1" applyAlignment="1">
      <alignment vertical="center" wrapText="1"/>
    </xf>
    <xf numFmtId="164" fontId="10" fillId="0" borderId="35" xfId="0" applyNumberFormat="1" applyFont="1" applyBorder="1" applyAlignment="1">
      <alignment vertical="center" wrapText="1"/>
    </xf>
    <xf numFmtId="164" fontId="10" fillId="0" borderId="37" xfId="0" applyNumberFormat="1" applyFont="1" applyBorder="1" applyAlignment="1">
      <alignment vertical="center" wrapText="1"/>
    </xf>
    <xf numFmtId="164" fontId="1" fillId="0" borderId="0" xfId="0" applyNumberFormat="1" applyFont="1" applyAlignment="1">
      <alignment vertical="center"/>
    </xf>
    <xf numFmtId="164" fontId="0" fillId="0" borderId="0" xfId="0" applyNumberFormat="1" applyAlignment="1">
      <alignment vertical="center"/>
    </xf>
    <xf numFmtId="164" fontId="0" fillId="0" borderId="0" xfId="0" applyNumberFormat="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0" fillId="2" borderId="17" xfId="0" applyNumberFormat="1" applyFill="1" applyBorder="1" applyAlignment="1">
      <alignment vertical="center"/>
    </xf>
    <xf numFmtId="9" fontId="0" fillId="2" borderId="18" xfId="0" applyNumberFormat="1" applyFill="1" applyBorder="1" applyAlignment="1">
      <alignment horizontal="center" vertical="center"/>
    </xf>
    <xf numFmtId="164" fontId="0" fillId="2" borderId="19" xfId="0" applyNumberFormat="1" applyFill="1" applyBorder="1" applyAlignment="1">
      <alignment vertical="center"/>
    </xf>
    <xf numFmtId="164" fontId="0" fillId="2" borderId="12" xfId="0" applyNumberFormat="1" applyFill="1" applyBorder="1" applyAlignment="1">
      <alignment vertical="center"/>
    </xf>
    <xf numFmtId="9" fontId="0" fillId="2" borderId="1" xfId="0" applyNumberFormat="1" applyFill="1" applyBorder="1" applyAlignment="1">
      <alignment horizontal="center" vertical="center"/>
    </xf>
    <xf numFmtId="164" fontId="0" fillId="2" borderId="13" xfId="0" applyNumberFormat="1" applyFill="1" applyBorder="1" applyAlignment="1">
      <alignment vertical="center"/>
    </xf>
    <xf numFmtId="164" fontId="0" fillId="2" borderId="14" xfId="0" applyNumberFormat="1" applyFill="1" applyBorder="1" applyAlignment="1">
      <alignment vertical="center"/>
    </xf>
    <xf numFmtId="9" fontId="0" fillId="2" borderId="15" xfId="0" applyNumberFormat="1" applyFill="1" applyBorder="1" applyAlignment="1">
      <alignment horizontal="center" vertical="center"/>
    </xf>
    <xf numFmtId="164" fontId="0" fillId="2" borderId="16" xfId="0" applyNumberFormat="1" applyFill="1" applyBorder="1" applyAlignment="1">
      <alignment vertical="center"/>
    </xf>
    <xf numFmtId="164" fontId="1" fillId="8" borderId="14" xfId="0" applyNumberFormat="1" applyFont="1" applyFill="1" applyBorder="1" applyAlignment="1">
      <alignment horizontal="center" vertical="center"/>
    </xf>
    <xf numFmtId="164" fontId="1" fillId="8" borderId="15" xfId="0" applyNumberFormat="1" applyFont="1" applyFill="1" applyBorder="1" applyAlignment="1">
      <alignment horizontal="center" vertical="center"/>
    </xf>
    <xf numFmtId="164" fontId="1" fillId="8" borderId="16" xfId="0" applyNumberFormat="1" applyFont="1" applyFill="1" applyBorder="1" applyAlignment="1">
      <alignment horizontal="center" vertical="center"/>
    </xf>
    <xf numFmtId="164" fontId="0" fillId="8" borderId="17" xfId="0" applyNumberFormat="1" applyFill="1" applyBorder="1" applyAlignment="1">
      <alignment vertical="center"/>
    </xf>
    <xf numFmtId="9" fontId="0" fillId="8" borderId="18" xfId="0" applyNumberFormat="1" applyFill="1" applyBorder="1" applyAlignment="1">
      <alignment horizontal="center" vertical="center"/>
    </xf>
    <xf numFmtId="164" fontId="0" fillId="8" borderId="19" xfId="0" applyNumberFormat="1" applyFill="1" applyBorder="1" applyAlignment="1">
      <alignment vertical="center"/>
    </xf>
    <xf numFmtId="164" fontId="0" fillId="8" borderId="12" xfId="0" applyNumberFormat="1" applyFill="1" applyBorder="1" applyAlignment="1">
      <alignment vertical="center"/>
    </xf>
    <xf numFmtId="9" fontId="0" fillId="8" borderId="1" xfId="0" applyNumberFormat="1" applyFill="1" applyBorder="1" applyAlignment="1">
      <alignment horizontal="center" vertical="center"/>
    </xf>
    <xf numFmtId="164" fontId="0" fillId="8" borderId="13" xfId="0" applyNumberFormat="1" applyFill="1" applyBorder="1" applyAlignment="1">
      <alignment vertical="center"/>
    </xf>
    <xf numFmtId="164" fontId="0" fillId="8" borderId="14" xfId="0" applyNumberFormat="1" applyFill="1" applyBorder="1" applyAlignment="1">
      <alignment vertical="center"/>
    </xf>
    <xf numFmtId="9" fontId="0" fillId="8" borderId="15" xfId="0" applyNumberFormat="1" applyFill="1" applyBorder="1" applyAlignment="1">
      <alignment horizontal="center" vertical="center"/>
    </xf>
    <xf numFmtId="164" fontId="0" fillId="8" borderId="16" xfId="0" applyNumberFormat="1" applyFill="1" applyBorder="1" applyAlignment="1">
      <alignment vertical="center"/>
    </xf>
    <xf numFmtId="164" fontId="1" fillId="8" borderId="28" xfId="0" applyNumberFormat="1" applyFont="1" applyFill="1" applyBorder="1" applyAlignment="1">
      <alignment horizontal="center" vertical="center"/>
    </xf>
    <xf numFmtId="164" fontId="0" fillId="8" borderId="27" xfId="0" applyNumberFormat="1" applyFill="1" applyBorder="1" applyAlignment="1">
      <alignment vertical="center"/>
    </xf>
    <xf numFmtId="164" fontId="0" fillId="8" borderId="23" xfId="0" applyNumberFormat="1" applyFill="1" applyBorder="1" applyAlignment="1">
      <alignment vertical="center"/>
    </xf>
    <xf numFmtId="164" fontId="0" fillId="8" borderId="26" xfId="0" applyNumberFormat="1" applyFill="1" applyBorder="1" applyAlignment="1">
      <alignment vertical="center"/>
    </xf>
    <xf numFmtId="164" fontId="0" fillId="8" borderId="22" xfId="0" applyNumberFormat="1" applyFill="1" applyBorder="1" applyAlignment="1">
      <alignment vertical="center"/>
    </xf>
    <xf numFmtId="164" fontId="0" fillId="8" borderId="28" xfId="0" applyNumberFormat="1" applyFill="1" applyBorder="1" applyAlignment="1">
      <alignment vertical="center"/>
    </xf>
    <xf numFmtId="164" fontId="0" fillId="8" borderId="24" xfId="0" applyNumberFormat="1" applyFill="1" applyBorder="1" applyAlignment="1">
      <alignment vertical="center"/>
    </xf>
    <xf numFmtId="164" fontId="1" fillId="0" borderId="33" xfId="0" applyNumberFormat="1" applyFont="1" applyBorder="1" applyAlignment="1">
      <alignment horizontal="center" vertical="center"/>
    </xf>
    <xf numFmtId="164" fontId="1" fillId="8" borderId="9"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0" fillId="0" borderId="64" xfId="0" applyNumberFormat="1" applyBorder="1" applyAlignment="1">
      <alignment vertical="center"/>
    </xf>
    <xf numFmtId="164" fontId="0" fillId="0" borderId="31" xfId="0" applyNumberFormat="1" applyBorder="1" applyAlignment="1">
      <alignment vertical="center"/>
    </xf>
    <xf numFmtId="164" fontId="0" fillId="0" borderId="32" xfId="0" applyNumberFormat="1" applyBorder="1" applyAlignment="1">
      <alignment vertical="center"/>
    </xf>
    <xf numFmtId="165" fontId="0" fillId="0" borderId="0" xfId="0" applyNumberFormat="1" applyAlignment="1">
      <alignment vertical="center"/>
    </xf>
    <xf numFmtId="164" fontId="1" fillId="0" borderId="0" xfId="0" applyNumberFormat="1" applyFont="1" applyAlignment="1">
      <alignment horizontal="center" vertical="center"/>
    </xf>
    <xf numFmtId="164" fontId="0" fillId="0" borderId="34" xfId="0" applyNumberFormat="1" applyBorder="1" applyAlignment="1">
      <alignment vertical="center"/>
    </xf>
    <xf numFmtId="164" fontId="0" fillId="0" borderId="35" xfId="0" applyNumberFormat="1" applyBorder="1" applyAlignment="1">
      <alignment vertical="center"/>
    </xf>
    <xf numFmtId="164" fontId="0" fillId="0" borderId="37" xfId="0" applyNumberFormat="1" applyBorder="1" applyAlignment="1">
      <alignment vertical="center"/>
    </xf>
    <xf numFmtId="164" fontId="0" fillId="10" borderId="17" xfId="0" applyNumberFormat="1" applyFill="1" applyBorder="1" applyAlignment="1">
      <alignment vertical="center"/>
    </xf>
    <xf numFmtId="164" fontId="0" fillId="10" borderId="27" xfId="0" applyNumberFormat="1" applyFill="1" applyBorder="1" applyAlignment="1">
      <alignment vertical="center"/>
    </xf>
    <xf numFmtId="164" fontId="0" fillId="10" borderId="35" xfId="0" applyNumberFormat="1" applyFill="1" applyBorder="1" applyAlignment="1">
      <alignment vertical="center"/>
    </xf>
    <xf numFmtId="164" fontId="0" fillId="10" borderId="12" xfId="0" applyNumberFormat="1" applyFill="1" applyBorder="1" applyAlignment="1">
      <alignment vertical="center"/>
    </xf>
    <xf numFmtId="164" fontId="0" fillId="10" borderId="26" xfId="0" applyNumberFormat="1" applyFill="1" applyBorder="1" applyAlignment="1">
      <alignment vertical="center"/>
    </xf>
    <xf numFmtId="9" fontId="0" fillId="10" borderId="1" xfId="0" applyNumberFormat="1" applyFill="1" applyBorder="1" applyAlignment="1">
      <alignment horizontal="center" vertical="center"/>
    </xf>
    <xf numFmtId="164" fontId="0" fillId="10" borderId="13" xfId="0" applyNumberFormat="1" applyFill="1" applyBorder="1" applyAlignment="1">
      <alignment vertical="center"/>
    </xf>
    <xf numFmtId="164" fontId="0" fillId="10" borderId="22" xfId="0" applyNumberFormat="1" applyFill="1" applyBorder="1" applyAlignment="1">
      <alignment vertical="center"/>
    </xf>
    <xf numFmtId="164" fontId="1" fillId="8" borderId="53" xfId="0" applyNumberFormat="1" applyFont="1" applyFill="1" applyBorder="1" applyAlignment="1">
      <alignment horizontal="center" vertical="center"/>
    </xf>
    <xf numFmtId="164" fontId="0" fillId="8" borderId="59" xfId="0" applyNumberFormat="1" applyFill="1" applyBorder="1" applyAlignment="1">
      <alignment vertical="center"/>
    </xf>
    <xf numFmtId="164" fontId="0" fillId="10" borderId="59" xfId="0" applyNumberFormat="1" applyFill="1" applyBorder="1" applyAlignment="1">
      <alignment vertical="center"/>
    </xf>
    <xf numFmtId="164" fontId="0" fillId="8" borderId="55" xfId="0" applyNumberFormat="1" applyFill="1" applyBorder="1" applyAlignment="1">
      <alignment vertical="center"/>
    </xf>
    <xf numFmtId="164" fontId="0" fillId="10" borderId="55" xfId="0" applyNumberFormat="1" applyFill="1" applyBorder="1" applyAlignment="1">
      <alignment vertical="center"/>
    </xf>
    <xf numFmtId="164" fontId="0" fillId="8" borderId="56" xfId="0" applyNumberFormat="1" applyFill="1" applyBorder="1" applyAlignment="1">
      <alignment vertical="center"/>
    </xf>
    <xf numFmtId="164" fontId="1" fillId="8" borderId="70"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58"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8"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49" xfId="0" applyFont="1" applyBorder="1" applyAlignment="1">
      <alignment horizontal="center" vertical="center" wrapText="1"/>
    </xf>
    <xf numFmtId="0" fontId="1" fillId="6" borderId="3"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20" xfId="0" applyFont="1" applyFill="1" applyBorder="1" applyAlignment="1">
      <alignment horizontal="center" vertical="center" wrapText="1"/>
    </xf>
    <xf numFmtId="164" fontId="1" fillId="0" borderId="56" xfId="0" applyNumberFormat="1" applyFont="1" applyBorder="1" applyAlignment="1">
      <alignment horizontal="right" vertical="center"/>
    </xf>
    <xf numFmtId="164" fontId="1" fillId="0" borderId="3" xfId="0" applyNumberFormat="1" applyFont="1" applyBorder="1" applyAlignment="1">
      <alignment horizontal="center" vertical="center"/>
    </xf>
    <xf numFmtId="164" fontId="1" fillId="0" borderId="48" xfId="0" applyNumberFormat="1" applyFont="1" applyBorder="1" applyAlignment="1">
      <alignment horizontal="center" vertical="center"/>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164" fontId="1" fillId="0" borderId="3" xfId="0" applyNumberFormat="1" applyFont="1" applyBorder="1" applyAlignment="1">
      <alignment vertical="center"/>
    </xf>
    <xf numFmtId="164" fontId="1" fillId="0" borderId="5" xfId="0" applyNumberFormat="1" applyFont="1" applyBorder="1" applyAlignment="1">
      <alignment vertical="center"/>
    </xf>
    <xf numFmtId="0" fontId="11" fillId="0" borderId="0" xfId="0" applyFont="1"/>
    <xf numFmtId="41" fontId="0" fillId="0" borderId="0" xfId="3" applyFont="1" applyAlignment="1"/>
    <xf numFmtId="0" fontId="1" fillId="11" borderId="35" xfId="0" applyFont="1" applyFill="1" applyBorder="1" applyAlignment="1">
      <alignment vertical="center" wrapText="1"/>
    </xf>
    <xf numFmtId="164" fontId="1" fillId="11" borderId="26" xfId="0" applyNumberFormat="1" applyFont="1" applyFill="1" applyBorder="1" applyAlignment="1">
      <alignment horizontal="right" vertical="center"/>
    </xf>
    <xf numFmtId="164" fontId="1" fillId="11" borderId="1" xfId="0" applyNumberFormat="1" applyFont="1" applyFill="1" applyBorder="1" applyAlignment="1">
      <alignment horizontal="right" vertical="center"/>
    </xf>
    <xf numFmtId="164" fontId="1" fillId="11" borderId="13" xfId="0" applyNumberFormat="1" applyFont="1" applyFill="1" applyBorder="1" applyAlignment="1">
      <alignment horizontal="right" vertical="center"/>
    </xf>
    <xf numFmtId="164" fontId="1" fillId="11" borderId="31" xfId="0" applyNumberFormat="1" applyFont="1" applyFill="1" applyBorder="1" applyAlignment="1">
      <alignment horizontal="right" vertical="center"/>
    </xf>
    <xf numFmtId="0" fontId="1" fillId="11" borderId="37" xfId="0" applyFont="1" applyFill="1" applyBorder="1" applyAlignment="1">
      <alignment vertical="center" wrapText="1"/>
    </xf>
    <xf numFmtId="164" fontId="1" fillId="11" borderId="28" xfId="0" applyNumberFormat="1" applyFont="1" applyFill="1" applyBorder="1" applyAlignment="1">
      <alignment horizontal="right" vertical="center"/>
    </xf>
    <xf numFmtId="164" fontId="1" fillId="11" borderId="15" xfId="0" applyNumberFormat="1" applyFont="1" applyFill="1" applyBorder="1" applyAlignment="1">
      <alignment horizontal="right" vertical="center"/>
    </xf>
    <xf numFmtId="164" fontId="1" fillId="11" borderId="16" xfId="0" applyNumberFormat="1" applyFont="1" applyFill="1" applyBorder="1" applyAlignment="1">
      <alignment horizontal="right" vertical="center"/>
    </xf>
    <xf numFmtId="164" fontId="1" fillId="11" borderId="32" xfId="0" applyNumberFormat="1" applyFont="1" applyFill="1" applyBorder="1" applyAlignment="1">
      <alignment horizontal="right" vertical="center"/>
    </xf>
    <xf numFmtId="169" fontId="0" fillId="0" borderId="0" xfId="0" applyNumberFormat="1"/>
    <xf numFmtId="0" fontId="1" fillId="6" borderId="32" xfId="0" applyFont="1" applyFill="1" applyBorder="1" applyAlignment="1">
      <alignment horizontal="center" wrapText="1"/>
    </xf>
    <xf numFmtId="170" fontId="0" fillId="0" borderId="0" xfId="0" applyNumberFormat="1"/>
    <xf numFmtId="170" fontId="0" fillId="0" borderId="12" xfId="0" applyNumberFormat="1" applyBorder="1" applyAlignment="1">
      <alignment horizontal="center" vertical="center"/>
    </xf>
    <xf numFmtId="170" fontId="0" fillId="0" borderId="1"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35" xfId="0" applyNumberFormat="1" applyBorder="1" applyAlignment="1">
      <alignment horizontal="center" vertical="center"/>
    </xf>
    <xf numFmtId="170" fontId="0" fillId="0" borderId="31" xfId="0" applyNumberFormat="1" applyBorder="1" applyAlignment="1">
      <alignment horizontal="center" vertical="center"/>
    </xf>
    <xf numFmtId="170" fontId="15" fillId="0" borderId="14" xfId="0" applyNumberFormat="1" applyFont="1" applyBorder="1" applyAlignment="1">
      <alignment horizontal="center" vertical="center"/>
    </xf>
    <xf numFmtId="170" fontId="15" fillId="0" borderId="15" xfId="0" applyNumberFormat="1" applyFont="1" applyBorder="1" applyAlignment="1">
      <alignment horizontal="center" vertical="center"/>
    </xf>
    <xf numFmtId="170" fontId="15" fillId="0" borderId="16" xfId="0" applyNumberFormat="1" applyFont="1" applyBorder="1" applyAlignment="1">
      <alignment horizontal="center" vertical="center"/>
    </xf>
    <xf numFmtId="170" fontId="15" fillId="0" borderId="37" xfId="0" applyNumberFormat="1" applyFont="1" applyBorder="1" applyAlignment="1">
      <alignment horizontal="center" vertical="center"/>
    </xf>
    <xf numFmtId="40" fontId="15" fillId="0" borderId="32" xfId="0" applyNumberFormat="1" applyFont="1" applyBorder="1" applyAlignment="1">
      <alignment horizontal="center" vertical="center"/>
    </xf>
    <xf numFmtId="170" fontId="0" fillId="0" borderId="14" xfId="0" applyNumberFormat="1" applyBorder="1" applyAlignment="1">
      <alignment horizontal="center" vertical="center"/>
    </xf>
    <xf numFmtId="170" fontId="0" fillId="0" borderId="15" xfId="0" applyNumberFormat="1" applyBorder="1" applyAlignment="1">
      <alignment horizontal="center" vertical="center"/>
    </xf>
    <xf numFmtId="170" fontId="0" fillId="0" borderId="16" xfId="0" applyNumberFormat="1" applyBorder="1" applyAlignment="1">
      <alignment horizontal="center" vertical="center"/>
    </xf>
    <xf numFmtId="170" fontId="0" fillId="0" borderId="37" xfId="0" applyNumberFormat="1" applyBorder="1" applyAlignment="1">
      <alignment horizontal="center" vertical="center"/>
    </xf>
    <xf numFmtId="40" fontId="0" fillId="0" borderId="32" xfId="0" applyNumberFormat="1" applyBorder="1" applyAlignment="1">
      <alignment horizontal="center" vertical="center"/>
    </xf>
    <xf numFmtId="170" fontId="0" fillId="0" borderId="30" xfId="0" applyNumberFormat="1" applyBorder="1" applyAlignment="1">
      <alignment horizontal="center" vertical="center"/>
    </xf>
    <xf numFmtId="0" fontId="1" fillId="0" borderId="71" xfId="0" applyFont="1" applyBorder="1" applyAlignment="1">
      <alignment horizontal="center" vertical="center"/>
    </xf>
    <xf numFmtId="0" fontId="1" fillId="0" borderId="71" xfId="0" applyFont="1" applyBorder="1" applyAlignment="1">
      <alignment vertical="center"/>
    </xf>
    <xf numFmtId="10" fontId="0" fillId="12" borderId="1" xfId="0" applyNumberFormat="1" applyFill="1" applyBorder="1"/>
    <xf numFmtId="164" fontId="0" fillId="12" borderId="1" xfId="0" applyNumberFormat="1" applyFill="1" applyBorder="1"/>
    <xf numFmtId="0" fontId="0" fillId="12" borderId="1" xfId="0" applyFill="1" applyBorder="1"/>
    <xf numFmtId="0" fontId="1" fillId="0" borderId="47" xfId="0" applyFont="1" applyBorder="1" applyAlignment="1">
      <alignment horizontal="center"/>
    </xf>
    <xf numFmtId="167" fontId="0" fillId="12" borderId="1" xfId="2" applyNumberFormat="1" applyFont="1" applyFill="1" applyBorder="1" applyAlignment="1"/>
    <xf numFmtId="0" fontId="1" fillId="9" borderId="25" xfId="0" applyFont="1" applyFill="1" applyBorder="1" applyAlignment="1">
      <alignment horizontal="center"/>
    </xf>
    <xf numFmtId="0" fontId="1" fillId="9" borderId="21" xfId="0" applyFont="1" applyFill="1" applyBorder="1" applyAlignment="1">
      <alignment horizontal="center"/>
    </xf>
    <xf numFmtId="164" fontId="1" fillId="9" borderId="9" xfId="0" applyNumberFormat="1" applyFont="1" applyFill="1" applyBorder="1"/>
    <xf numFmtId="164" fontId="1" fillId="9" borderId="10" xfId="0" applyNumberFormat="1" applyFont="1" applyFill="1" applyBorder="1"/>
    <xf numFmtId="164" fontId="1" fillId="9" borderId="11" xfId="0" applyNumberFormat="1" applyFont="1" applyFill="1" applyBorder="1"/>
    <xf numFmtId="164" fontId="1" fillId="9" borderId="34" xfId="0" applyNumberFormat="1" applyFont="1" applyFill="1" applyBorder="1"/>
    <xf numFmtId="164" fontId="1" fillId="9" borderId="54" xfId="0" applyNumberFormat="1" applyFont="1" applyFill="1" applyBorder="1"/>
    <xf numFmtId="0" fontId="0" fillId="9" borderId="0" xfId="0" applyFill="1"/>
    <xf numFmtId="165" fontId="15" fillId="0" borderId="0" xfId="0" applyNumberFormat="1" applyFont="1"/>
    <xf numFmtId="40" fontId="15" fillId="0" borderId="9" xfId="0" applyNumberFormat="1" applyFont="1" applyBorder="1" applyAlignment="1">
      <alignment horizontal="center" vertical="center"/>
    </xf>
    <xf numFmtId="40" fontId="15" fillId="0" borderId="10" xfId="0" applyNumberFormat="1" applyFont="1" applyBorder="1" applyAlignment="1">
      <alignment horizontal="center" vertical="center"/>
    </xf>
    <xf numFmtId="40" fontId="15" fillId="0" borderId="11" xfId="0" applyNumberFormat="1" applyFont="1" applyBorder="1" applyAlignment="1">
      <alignment horizontal="center" vertical="center"/>
    </xf>
    <xf numFmtId="170" fontId="15" fillId="0" borderId="12" xfId="0" applyNumberFormat="1" applyFont="1" applyBorder="1" applyAlignment="1">
      <alignment horizontal="center" vertical="center"/>
    </xf>
    <xf numFmtId="170" fontId="15" fillId="0" borderId="1" xfId="0" applyNumberFormat="1" applyFont="1" applyBorder="1" applyAlignment="1">
      <alignment horizontal="center" vertical="center"/>
    </xf>
    <xf numFmtId="170" fontId="15" fillId="0" borderId="13" xfId="0" applyNumberFormat="1" applyFont="1" applyBorder="1" applyAlignment="1">
      <alignment horizontal="center" vertical="center"/>
    </xf>
    <xf numFmtId="40" fontId="16" fillId="0" borderId="0" xfId="0" applyNumberFormat="1" applyFont="1"/>
    <xf numFmtId="170" fontId="15" fillId="0" borderId="9" xfId="0" applyNumberFormat="1" applyFont="1" applyBorder="1" applyAlignment="1">
      <alignment horizontal="center" vertical="center"/>
    </xf>
    <xf numFmtId="170" fontId="15" fillId="0" borderId="10" xfId="0" applyNumberFormat="1" applyFont="1" applyBorder="1" applyAlignment="1">
      <alignment horizontal="center" vertical="center"/>
    </xf>
    <xf numFmtId="40" fontId="15" fillId="0" borderId="1" xfId="0" applyNumberFormat="1" applyFont="1" applyBorder="1" applyAlignment="1">
      <alignment horizontal="center" vertical="center"/>
    </xf>
    <xf numFmtId="40" fontId="15" fillId="0" borderId="13" xfId="0" applyNumberFormat="1" applyFont="1" applyBorder="1" applyAlignment="1">
      <alignment horizontal="center" vertical="center"/>
    </xf>
    <xf numFmtId="170" fontId="15" fillId="0" borderId="11" xfId="0" applyNumberFormat="1" applyFont="1" applyBorder="1" applyAlignment="1">
      <alignment horizontal="center" vertical="center"/>
    </xf>
    <xf numFmtId="40" fontId="15" fillId="0" borderId="0" xfId="0" applyNumberFormat="1" applyFont="1"/>
    <xf numFmtId="170" fontId="15" fillId="0" borderId="34" xfId="0" applyNumberFormat="1" applyFont="1" applyBorder="1" applyAlignment="1">
      <alignment horizontal="center" vertical="center"/>
    </xf>
    <xf numFmtId="40" fontId="15" fillId="0" borderId="34" xfId="0" applyNumberFormat="1" applyFont="1" applyBorder="1" applyAlignment="1">
      <alignment horizontal="center" vertical="center"/>
    </xf>
    <xf numFmtId="170" fontId="15" fillId="0" borderId="35" xfId="0" applyNumberFormat="1" applyFont="1" applyBorder="1" applyAlignment="1">
      <alignment horizontal="center" vertical="center"/>
    </xf>
    <xf numFmtId="40" fontId="15" fillId="0" borderId="30" xfId="0" applyNumberFormat="1" applyFont="1" applyBorder="1" applyAlignment="1">
      <alignment horizontal="center" vertical="center"/>
    </xf>
    <xf numFmtId="170" fontId="15" fillId="0" borderId="31" xfId="0" applyNumberFormat="1" applyFont="1" applyBorder="1" applyAlignment="1">
      <alignment horizontal="center" vertical="center"/>
    </xf>
    <xf numFmtId="170" fontId="15" fillId="0" borderId="0" xfId="0" applyNumberFormat="1" applyFont="1" applyAlignment="1">
      <alignment horizontal="center" vertical="center"/>
    </xf>
    <xf numFmtId="164" fontId="17" fillId="0" borderId="13" xfId="0" applyNumberFormat="1" applyFont="1" applyBorder="1"/>
    <xf numFmtId="165" fontId="15" fillId="9" borderId="0" xfId="0" applyNumberFormat="1" applyFont="1" applyFill="1"/>
    <xf numFmtId="164" fontId="17" fillId="9" borderId="13" xfId="0" applyNumberFormat="1" applyFont="1" applyFill="1" applyBorder="1"/>
    <xf numFmtId="164" fontId="17" fillId="9" borderId="12" xfId="0" applyNumberFormat="1" applyFont="1" applyFill="1" applyBorder="1"/>
    <xf numFmtId="164" fontId="0" fillId="9" borderId="12" xfId="0" applyNumberFormat="1" applyFill="1" applyBorder="1"/>
    <xf numFmtId="164" fontId="0" fillId="9" borderId="1" xfId="0" applyNumberFormat="1" applyFill="1" applyBorder="1"/>
    <xf numFmtId="164" fontId="0" fillId="9" borderId="13" xfId="0" applyNumberFormat="1" applyFill="1" applyBorder="1"/>
    <xf numFmtId="164" fontId="17" fillId="9" borderId="35" xfId="0" applyNumberFormat="1" applyFont="1" applyFill="1" applyBorder="1"/>
    <xf numFmtId="164" fontId="17" fillId="9" borderId="55" xfId="0" applyNumberFormat="1" applyFont="1" applyFill="1" applyBorder="1"/>
    <xf numFmtId="164" fontId="17" fillId="9" borderId="1" xfId="0" applyNumberFormat="1" applyFont="1" applyFill="1" applyBorder="1"/>
    <xf numFmtId="164" fontId="0" fillId="9" borderId="35" xfId="0" applyNumberFormat="1" applyFill="1" applyBorder="1"/>
    <xf numFmtId="164" fontId="0" fillId="9" borderId="55" xfId="0" applyNumberFormat="1" applyFill="1" applyBorder="1"/>
    <xf numFmtId="164" fontId="0" fillId="0" borderId="1" xfId="0" applyNumberFormat="1" applyBorder="1" applyAlignment="1">
      <alignment horizontal="center"/>
    </xf>
    <xf numFmtId="0" fontId="0" fillId="0" borderId="11" xfId="0" applyBorder="1" applyAlignment="1">
      <alignment horizontal="center"/>
    </xf>
    <xf numFmtId="0" fontId="0" fillId="0" borderId="46" xfId="0" applyBorder="1" applyAlignment="1">
      <alignment horizontal="center"/>
    </xf>
    <xf numFmtId="40" fontId="15" fillId="0" borderId="0" xfId="0" applyNumberFormat="1" applyFont="1" applyAlignment="1">
      <alignment horizontal="center" vertical="center"/>
    </xf>
    <xf numFmtId="0" fontId="1" fillId="5" borderId="33" xfId="0" applyFont="1" applyFill="1" applyBorder="1" applyAlignment="1">
      <alignment horizontal="center" vertical="center" wrapText="1"/>
    </xf>
    <xf numFmtId="40" fontId="15" fillId="0" borderId="53" xfId="0" applyNumberFormat="1" applyFont="1" applyBorder="1"/>
    <xf numFmtId="0" fontId="0" fillId="0" borderId="54" xfId="0" applyBorder="1"/>
    <xf numFmtId="0" fontId="0" fillId="0" borderId="56" xfId="0" applyBorder="1"/>
    <xf numFmtId="0" fontId="1" fillId="5" borderId="37" xfId="0" applyFont="1" applyFill="1" applyBorder="1" applyAlignment="1">
      <alignment horizontal="center" vertical="center" wrapText="1"/>
    </xf>
    <xf numFmtId="164" fontId="0" fillId="0" borderId="10" xfId="0" applyNumberFormat="1" applyBorder="1" applyAlignment="1">
      <alignment horizontal="center"/>
    </xf>
    <xf numFmtId="164" fontId="0" fillId="0" borderId="11" xfId="0" applyNumberFormat="1" applyBorder="1" applyAlignment="1">
      <alignment horizontal="center"/>
    </xf>
    <xf numFmtId="164" fontId="0" fillId="0" borderId="13" xfId="0" applyNumberFormat="1" applyBorder="1" applyAlignment="1">
      <alignment horizontal="center"/>
    </xf>
    <xf numFmtId="0" fontId="0" fillId="0" borderId="9" xfId="0" applyBorder="1" applyAlignment="1">
      <alignment horizontal="left"/>
    </xf>
    <xf numFmtId="0" fontId="0" fillId="0" borderId="43" xfId="0" applyBorder="1" applyAlignment="1">
      <alignment horizontal="left"/>
    </xf>
    <xf numFmtId="0" fontId="0" fillId="3" borderId="14" xfId="0" applyFill="1" applyBorder="1" applyAlignment="1">
      <alignment horizontal="left"/>
    </xf>
    <xf numFmtId="0" fontId="0" fillId="3" borderId="16" xfId="0" applyFill="1" applyBorder="1" applyAlignment="1">
      <alignment horizontal="center"/>
    </xf>
    <xf numFmtId="164" fontId="0" fillId="3" borderId="15" xfId="0" applyNumberFormat="1" applyFill="1" applyBorder="1" applyAlignment="1">
      <alignment horizontal="center"/>
    </xf>
    <xf numFmtId="164" fontId="0" fillId="3" borderId="16" xfId="0" applyNumberFormat="1" applyFill="1" applyBorder="1" applyAlignment="1">
      <alignment horizontal="center"/>
    </xf>
    <xf numFmtId="164" fontId="0" fillId="0" borderId="25" xfId="0" applyNumberFormat="1" applyBorder="1" applyAlignment="1">
      <alignment horizontal="right"/>
    </xf>
    <xf numFmtId="164" fontId="0" fillId="0" borderId="26" xfId="0" applyNumberFormat="1" applyBorder="1" applyAlignment="1">
      <alignment horizontal="right"/>
    </xf>
    <xf numFmtId="164" fontId="0" fillId="3" borderId="28" xfId="0" applyNumberFormat="1" applyFill="1" applyBorder="1" applyAlignment="1">
      <alignment horizontal="right"/>
    </xf>
    <xf numFmtId="164" fontId="1" fillId="5" borderId="30" xfId="0" applyNumberFormat="1" applyFont="1" applyFill="1" applyBorder="1"/>
    <xf numFmtId="164" fontId="0" fillId="0" borderId="31" xfId="0" applyNumberFormat="1" applyBorder="1"/>
    <xf numFmtId="164" fontId="1" fillId="4" borderId="72" xfId="0" applyNumberFormat="1" applyFont="1" applyFill="1" applyBorder="1"/>
    <xf numFmtId="164" fontId="1" fillId="3" borderId="49" xfId="0" applyNumberFormat="1" applyFont="1" applyFill="1" applyBorder="1"/>
    <xf numFmtId="164" fontId="0" fillId="0" borderId="64" xfId="0" applyNumberFormat="1" applyBorder="1"/>
    <xf numFmtId="0" fontId="1" fillId="14" borderId="47" xfId="0" applyFont="1" applyFill="1" applyBorder="1" applyAlignment="1">
      <alignment vertical="center" wrapText="1"/>
    </xf>
    <xf numFmtId="0" fontId="0" fillId="14" borderId="52" xfId="0" applyFill="1" applyBorder="1"/>
    <xf numFmtId="0" fontId="0" fillId="14" borderId="45" xfId="0" applyFill="1" applyBorder="1"/>
    <xf numFmtId="164" fontId="0" fillId="14" borderId="52" xfId="0" applyNumberFormat="1" applyFill="1" applyBorder="1"/>
    <xf numFmtId="164" fontId="0" fillId="14" borderId="44" xfId="0" applyNumberFormat="1" applyFill="1" applyBorder="1"/>
    <xf numFmtId="164" fontId="0" fillId="14" borderId="45" xfId="0" applyNumberFormat="1" applyFill="1" applyBorder="1"/>
    <xf numFmtId="164" fontId="0" fillId="14" borderId="0" xfId="0" applyNumberFormat="1" applyFill="1"/>
    <xf numFmtId="166" fontId="0" fillId="0" borderId="0" xfId="2" applyFont="1"/>
    <xf numFmtId="0" fontId="0" fillId="0" borderId="12" xfId="0" applyBorder="1"/>
    <xf numFmtId="44" fontId="23" fillId="0" borderId="13" xfId="0" applyNumberFormat="1" applyFont="1" applyBorder="1"/>
    <xf numFmtId="0" fontId="0" fillId="0" borderId="14" xfId="0" applyBorder="1"/>
    <xf numFmtId="166" fontId="1" fillId="0" borderId="7" xfId="2" applyFont="1" applyBorder="1" applyAlignment="1">
      <alignment horizontal="center"/>
    </xf>
    <xf numFmtId="0" fontId="0" fillId="0" borderId="9" xfId="0" applyBorder="1"/>
    <xf numFmtId="0" fontId="0" fillId="0" borderId="10" xfId="0" applyBorder="1"/>
    <xf numFmtId="44" fontId="23" fillId="0" borderId="11" xfId="0" applyNumberFormat="1" applyFont="1" applyBorder="1"/>
    <xf numFmtId="44" fontId="23" fillId="0" borderId="16" xfId="0" applyNumberFormat="1" applyFont="1" applyBorder="1"/>
    <xf numFmtId="0" fontId="0" fillId="9" borderId="26" xfId="0" applyFill="1" applyBorder="1"/>
    <xf numFmtId="9" fontId="0" fillId="9" borderId="22" xfId="0" applyNumberFormat="1" applyFill="1" applyBorder="1"/>
    <xf numFmtId="0" fontId="0" fillId="9" borderId="28" xfId="0" applyFill="1" applyBorder="1"/>
    <xf numFmtId="0" fontId="0" fillId="9" borderId="24" xfId="0" applyFill="1" applyBorder="1"/>
    <xf numFmtId="164" fontId="0" fillId="9" borderId="14" xfId="0" applyNumberFormat="1" applyFill="1" applyBorder="1"/>
    <xf numFmtId="164" fontId="0" fillId="9" borderId="15" xfId="0" applyNumberFormat="1" applyFill="1" applyBorder="1"/>
    <xf numFmtId="164" fontId="0" fillId="9" borderId="16" xfId="0" applyNumberFormat="1" applyFill="1" applyBorder="1"/>
    <xf numFmtId="164" fontId="0" fillId="9" borderId="37" xfId="0" applyNumberFormat="1" applyFill="1" applyBorder="1"/>
    <xf numFmtId="164" fontId="0" fillId="9" borderId="56" xfId="0" applyNumberFormat="1" applyFill="1" applyBorder="1"/>
    <xf numFmtId="164" fontId="0" fillId="9" borderId="31" xfId="0" applyNumberFormat="1" applyFill="1" applyBorder="1"/>
    <xf numFmtId="164" fontId="0" fillId="9" borderId="32" xfId="0" applyNumberFormat="1" applyFill="1" applyBorder="1"/>
    <xf numFmtId="0" fontId="0" fillId="0" borderId="0" xfId="0" applyAlignment="1">
      <alignment horizontal="center"/>
    </xf>
    <xf numFmtId="166" fontId="0" fillId="0" borderId="0" xfId="0" applyNumberFormat="1"/>
    <xf numFmtId="0" fontId="5" fillId="0" borderId="3" xfId="0" applyFont="1" applyBorder="1" applyAlignment="1">
      <alignment horizontal="center"/>
    </xf>
    <xf numFmtId="0" fontId="5" fillId="0" borderId="4" xfId="0" applyFont="1" applyBorder="1" applyAlignment="1">
      <alignment horizontal="center"/>
    </xf>
    <xf numFmtId="0" fontId="5" fillId="0" borderId="48" xfId="0" applyFont="1" applyBorder="1" applyAlignment="1">
      <alignment horizontal="center"/>
    </xf>
    <xf numFmtId="0" fontId="26" fillId="0" borderId="48" xfId="0" applyFont="1" applyBorder="1" applyAlignment="1">
      <alignment horizontal="center"/>
    </xf>
    <xf numFmtId="0" fontId="27" fillId="0" borderId="48" xfId="0" applyFont="1" applyBorder="1" applyAlignment="1">
      <alignment horizontal="center"/>
    </xf>
    <xf numFmtId="164" fontId="5" fillId="0" borderId="5" xfId="0" applyNumberFormat="1" applyFont="1" applyBorder="1" applyAlignment="1">
      <alignment horizontal="center"/>
    </xf>
    <xf numFmtId="164" fontId="5" fillId="0" borderId="48" xfId="0" applyNumberFormat="1" applyFont="1" applyBorder="1" applyAlignment="1">
      <alignment horizontal="center"/>
    </xf>
    <xf numFmtId="167" fontId="5" fillId="0" borderId="2" xfId="2" applyNumberFormat="1" applyFont="1" applyBorder="1" applyAlignment="1">
      <alignment horizontal="center"/>
    </xf>
    <xf numFmtId="0" fontId="5" fillId="0" borderId="0" xfId="0" applyFont="1" applyAlignment="1">
      <alignment horizontal="center"/>
    </xf>
    <xf numFmtId="0" fontId="5" fillId="0" borderId="17" xfId="0" applyFont="1" applyBorder="1" applyAlignment="1">
      <alignment horizontal="center"/>
    </xf>
    <xf numFmtId="0" fontId="28" fillId="0" borderId="18" xfId="0" applyFont="1" applyBorder="1"/>
    <xf numFmtId="168" fontId="28" fillId="0" borderId="23" xfId="0" applyNumberFormat="1" applyFont="1" applyBorder="1"/>
    <xf numFmtId="168" fontId="29" fillId="0" borderId="23" xfId="0" applyNumberFormat="1" applyFont="1" applyBorder="1"/>
    <xf numFmtId="168" fontId="30" fillId="0" borderId="23" xfId="0" applyNumberFormat="1" applyFont="1" applyBorder="1"/>
    <xf numFmtId="164" fontId="28" fillId="0" borderId="19" xfId="0" applyNumberFormat="1" applyFont="1" applyBorder="1"/>
    <xf numFmtId="164" fontId="28" fillId="0" borderId="23" xfId="0" applyNumberFormat="1" applyFont="1" applyBorder="1"/>
    <xf numFmtId="167" fontId="28" fillId="0" borderId="34" xfId="2" applyNumberFormat="1" applyFont="1" applyBorder="1"/>
    <xf numFmtId="0" fontId="28" fillId="0" borderId="0" xfId="0" applyFont="1"/>
    <xf numFmtId="0" fontId="5" fillId="0" borderId="12" xfId="0" applyFont="1" applyBorder="1" applyAlignment="1">
      <alignment horizontal="center"/>
    </xf>
    <xf numFmtId="0" fontId="28" fillId="0" borderId="1" xfId="0" applyFont="1" applyBorder="1"/>
    <xf numFmtId="168" fontId="28" fillId="0" borderId="22" xfId="0" applyNumberFormat="1" applyFont="1" applyBorder="1"/>
    <xf numFmtId="168" fontId="29" fillId="0" borderId="22" xfId="0" applyNumberFormat="1" applyFont="1" applyBorder="1"/>
    <xf numFmtId="168" fontId="30" fillId="0" borderId="22" xfId="0" applyNumberFormat="1" applyFont="1" applyBorder="1"/>
    <xf numFmtId="164" fontId="28" fillId="0" borderId="13" xfId="0" applyNumberFormat="1" applyFont="1" applyBorder="1"/>
    <xf numFmtId="164" fontId="28" fillId="0" borderId="22" xfId="0" applyNumberFormat="1" applyFont="1" applyBorder="1"/>
    <xf numFmtId="167" fontId="28" fillId="0" borderId="35" xfId="2" applyNumberFormat="1" applyFont="1" applyBorder="1"/>
    <xf numFmtId="0" fontId="5" fillId="13" borderId="12" xfId="0" applyFont="1" applyFill="1" applyBorder="1" applyAlignment="1">
      <alignment horizontal="center"/>
    </xf>
    <xf numFmtId="0" fontId="28" fillId="13" borderId="1" xfId="0" applyFont="1" applyFill="1" applyBorder="1"/>
    <xf numFmtId="168" fontId="28" fillId="13" borderId="22" xfId="0" applyNumberFormat="1" applyFont="1" applyFill="1" applyBorder="1"/>
    <xf numFmtId="168" fontId="29" fillId="13" borderId="22" xfId="0" applyNumberFormat="1" applyFont="1" applyFill="1" applyBorder="1"/>
    <xf numFmtId="168" fontId="30" fillId="13" borderId="22" xfId="0" applyNumberFormat="1" applyFont="1" applyFill="1" applyBorder="1"/>
    <xf numFmtId="164" fontId="28" fillId="13" borderId="13" xfId="0" applyNumberFormat="1" applyFont="1" applyFill="1" applyBorder="1"/>
    <xf numFmtId="164" fontId="28" fillId="13" borderId="22" xfId="0" applyNumberFormat="1" applyFont="1" applyFill="1" applyBorder="1"/>
    <xf numFmtId="167" fontId="28" fillId="13" borderId="35" xfId="2" applyNumberFormat="1" applyFont="1" applyFill="1" applyBorder="1"/>
    <xf numFmtId="0" fontId="5" fillId="0" borderId="14" xfId="0" applyFont="1" applyBorder="1" applyAlignment="1">
      <alignment horizontal="center"/>
    </xf>
    <xf numFmtId="0" fontId="28" fillId="0" borderId="15" xfId="0" applyFont="1" applyBorder="1"/>
    <xf numFmtId="168" fontId="28" fillId="0" borderId="24" xfId="0" applyNumberFormat="1" applyFont="1" applyBorder="1"/>
    <xf numFmtId="168" fontId="29" fillId="0" borderId="24" xfId="0" applyNumberFormat="1" applyFont="1" applyBorder="1"/>
    <xf numFmtId="168" fontId="30" fillId="0" borderId="24" xfId="0" applyNumberFormat="1" applyFont="1" applyBorder="1"/>
    <xf numFmtId="164" fontId="28" fillId="0" borderId="16" xfId="0" applyNumberFormat="1" applyFont="1" applyBorder="1"/>
    <xf numFmtId="164" fontId="28" fillId="0" borderId="24" xfId="0" applyNumberFormat="1" applyFont="1" applyBorder="1"/>
    <xf numFmtId="167" fontId="28" fillId="0" borderId="37" xfId="2" applyNumberFormat="1" applyFont="1" applyBorder="1"/>
    <xf numFmtId="0" fontId="5" fillId="0" borderId="38" xfId="0" applyFont="1" applyBorder="1" applyAlignment="1">
      <alignment horizontal="center"/>
    </xf>
    <xf numFmtId="0" fontId="28" fillId="0" borderId="39" xfId="0" applyFont="1" applyBorder="1"/>
    <xf numFmtId="168" fontId="28" fillId="0" borderId="40" xfId="0" applyNumberFormat="1" applyFont="1" applyBorder="1"/>
    <xf numFmtId="168" fontId="29" fillId="0" borderId="40" xfId="0" applyNumberFormat="1" applyFont="1" applyBorder="1"/>
    <xf numFmtId="168" fontId="30" fillId="0" borderId="40" xfId="0" applyNumberFormat="1" applyFont="1" applyBorder="1"/>
    <xf numFmtId="164" fontId="28" fillId="0" borderId="41" xfId="0" applyNumberFormat="1" applyFont="1" applyBorder="1"/>
    <xf numFmtId="164" fontId="28" fillId="0" borderId="40" xfId="0" applyNumberFormat="1" applyFont="1" applyBorder="1"/>
    <xf numFmtId="167" fontId="28" fillId="0" borderId="2" xfId="2" applyNumberFormat="1" applyFont="1" applyBorder="1"/>
    <xf numFmtId="0" fontId="5" fillId="15" borderId="14" xfId="0" applyFont="1" applyFill="1" applyBorder="1" applyAlignment="1">
      <alignment horizontal="center"/>
    </xf>
    <xf numFmtId="0" fontId="28" fillId="15" borderId="15" xfId="0" applyFont="1" applyFill="1" applyBorder="1"/>
    <xf numFmtId="168" fontId="28" fillId="15" borderId="24" xfId="0" applyNumberFormat="1" applyFont="1" applyFill="1" applyBorder="1"/>
    <xf numFmtId="168" fontId="29" fillId="15" borderId="24" xfId="0" applyNumberFormat="1" applyFont="1" applyFill="1" applyBorder="1"/>
    <xf numFmtId="168" fontId="30" fillId="15" borderId="24" xfId="0" applyNumberFormat="1" applyFont="1" applyFill="1" applyBorder="1"/>
    <xf numFmtId="164" fontId="28" fillId="15" borderId="16" xfId="0" applyNumberFormat="1" applyFont="1" applyFill="1" applyBorder="1"/>
    <xf numFmtId="164" fontId="28" fillId="15" borderId="24" xfId="0" applyNumberFormat="1" applyFont="1" applyFill="1" applyBorder="1"/>
    <xf numFmtId="167" fontId="28" fillId="15" borderId="37" xfId="2" applyNumberFormat="1" applyFont="1" applyFill="1" applyBorder="1"/>
    <xf numFmtId="0" fontId="29" fillId="0" borderId="0" xfId="0" applyFont="1"/>
    <xf numFmtId="0" fontId="30" fillId="0" borderId="0" xfId="0" applyFont="1"/>
    <xf numFmtId="164" fontId="28" fillId="0" borderId="0" xfId="0" applyNumberFormat="1" applyFont="1"/>
    <xf numFmtId="167" fontId="28" fillId="0" borderId="0" xfId="2" applyNumberFormat="1" applyFont="1"/>
    <xf numFmtId="0" fontId="14" fillId="0" borderId="0" xfId="0" applyFont="1" applyAlignment="1">
      <alignment horizontal="center" vertical="center" wrapText="1"/>
    </xf>
    <xf numFmtId="0" fontId="7" fillId="6" borderId="60"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48" xfId="0" applyFont="1" applyFill="1" applyBorder="1" applyAlignment="1">
      <alignment horizontal="center" vertical="center" wrapText="1"/>
    </xf>
    <xf numFmtId="164" fontId="1" fillId="0" borderId="61"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63"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4" xfId="0" applyNumberFormat="1" applyFont="1" applyBorder="1" applyAlignment="1">
      <alignment horizontal="center" vertical="center"/>
    </xf>
    <xf numFmtId="0" fontId="12" fillId="0" borderId="0" xfId="0" applyFont="1" applyAlignment="1">
      <alignment horizontal="center" vertical="center"/>
    </xf>
    <xf numFmtId="0" fontId="1" fillId="6" borderId="34"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25" xfId="0" applyFont="1" applyFill="1" applyBorder="1" applyAlignment="1">
      <alignment horizont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1" fillId="0" borderId="6" xfId="0" applyFont="1" applyBorder="1" applyAlignment="1">
      <alignment vertical="center" wrapText="1"/>
    </xf>
    <xf numFmtId="0" fontId="1" fillId="0" borderId="43" xfId="0" applyFont="1" applyBorder="1" applyAlignment="1">
      <alignment vertical="center" wrapText="1"/>
    </xf>
    <xf numFmtId="0" fontId="1" fillId="0" borderId="38" xfId="0" applyFont="1" applyBorder="1" applyAlignment="1">
      <alignment vertical="center" wrapText="1"/>
    </xf>
    <xf numFmtId="40" fontId="1" fillId="0" borderId="6" xfId="0" applyNumberFormat="1" applyFont="1" applyBorder="1" applyAlignment="1">
      <alignment horizontal="center"/>
    </xf>
    <xf numFmtId="40" fontId="1" fillId="0" borderId="7" xfId="0" applyNumberFormat="1" applyFont="1" applyBorder="1" applyAlignment="1">
      <alignment horizontal="center"/>
    </xf>
    <xf numFmtId="40" fontId="1" fillId="0" borderId="8" xfId="0" applyNumberFormat="1" applyFont="1" applyBorder="1" applyAlignment="1">
      <alignment horizontal="center"/>
    </xf>
    <xf numFmtId="0" fontId="4" fillId="0" borderId="6" xfId="0" applyFont="1" applyBorder="1" applyAlignment="1">
      <alignment vertical="center" wrapText="1"/>
    </xf>
    <xf numFmtId="0" fontId="4" fillId="0" borderId="43" xfId="0" applyFont="1" applyBorder="1" applyAlignment="1">
      <alignment vertical="center" wrapText="1"/>
    </xf>
    <xf numFmtId="41" fontId="1" fillId="0" borderId="6" xfId="3" applyFont="1" applyFill="1" applyBorder="1" applyAlignment="1">
      <alignment horizontal="left" vertical="center" wrapText="1"/>
    </xf>
    <xf numFmtId="41" fontId="1" fillId="0" borderId="43" xfId="3" applyFont="1" applyFill="1" applyBorder="1" applyAlignment="1">
      <alignment horizontal="left" vertical="center" wrapText="1"/>
    </xf>
    <xf numFmtId="41" fontId="1" fillId="0" borderId="38" xfId="3" applyFont="1" applyFill="1" applyBorder="1" applyAlignment="1">
      <alignment horizontal="left" vertical="center" wrapText="1"/>
    </xf>
    <xf numFmtId="0" fontId="1" fillId="0" borderId="0" xfId="0" applyFont="1" applyAlignment="1">
      <alignment horizontal="center"/>
    </xf>
    <xf numFmtId="0" fontId="5" fillId="0" borderId="6" xfId="0" applyFont="1" applyBorder="1" applyAlignment="1">
      <alignment vertical="center" wrapText="1"/>
    </xf>
    <xf numFmtId="0" fontId="5" fillId="0" borderId="43"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0" fontId="1" fillId="9" borderId="6" xfId="0" applyFont="1" applyFill="1" applyBorder="1" applyAlignment="1">
      <alignment vertical="center" wrapText="1"/>
    </xf>
    <xf numFmtId="0" fontId="1" fillId="9" borderId="43" xfId="0" applyFont="1" applyFill="1" applyBorder="1" applyAlignment="1">
      <alignment vertical="center" wrapText="1"/>
    </xf>
    <xf numFmtId="0" fontId="1" fillId="0" borderId="60" xfId="0" applyFont="1" applyBorder="1" applyAlignment="1">
      <alignment horizontal="center" vertical="center"/>
    </xf>
    <xf numFmtId="0" fontId="1" fillId="0" borderId="58" xfId="0" applyFont="1" applyBorder="1" applyAlignment="1">
      <alignment horizontal="center" vertical="center"/>
    </xf>
    <xf numFmtId="0" fontId="1" fillId="0" borderId="49" xfId="0" applyFont="1" applyBorder="1" applyAlignment="1">
      <alignment horizontal="center" vertical="center"/>
    </xf>
    <xf numFmtId="0" fontId="1" fillId="0" borderId="33" xfId="0" applyFont="1" applyBorder="1" applyAlignment="1">
      <alignment horizontal="center" vertical="center"/>
    </xf>
    <xf numFmtId="0" fontId="1" fillId="0" borderId="42" xfId="0" applyFont="1" applyBorder="1" applyAlignment="1">
      <alignment horizontal="center" vertical="center"/>
    </xf>
    <xf numFmtId="0" fontId="1" fillId="5" borderId="33" xfId="0" applyFont="1" applyFill="1" applyBorder="1" applyAlignment="1">
      <alignment vertical="center" wrapText="1"/>
    </xf>
    <xf numFmtId="0" fontId="1" fillId="5" borderId="47" xfId="0" applyFont="1" applyFill="1" applyBorder="1" applyAlignment="1">
      <alignment vertical="center" wrapText="1"/>
    </xf>
    <xf numFmtId="0" fontId="1" fillId="5" borderId="42"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4" fillId="5" borderId="33" xfId="0" applyFont="1" applyFill="1" applyBorder="1" applyAlignment="1">
      <alignment vertical="center" wrapText="1"/>
    </xf>
    <xf numFmtId="0" fontId="4" fillId="5" borderId="47" xfId="0" applyFont="1" applyFill="1" applyBorder="1" applyAlignment="1">
      <alignment vertical="center" wrapText="1"/>
    </xf>
    <xf numFmtId="0" fontId="4" fillId="5" borderId="42" xfId="0" applyFont="1" applyFill="1" applyBorder="1" applyAlignment="1">
      <alignment vertical="center" wrapText="1"/>
    </xf>
    <xf numFmtId="0" fontId="1" fillId="5" borderId="33"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0" borderId="60" xfId="0" applyFont="1" applyBorder="1" applyAlignment="1">
      <alignment horizontal="center"/>
    </xf>
    <xf numFmtId="0" fontId="1" fillId="0" borderId="58" xfId="0" applyFont="1" applyBorder="1" applyAlignment="1">
      <alignment horizontal="center"/>
    </xf>
    <xf numFmtId="0" fontId="1" fillId="0" borderId="7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6" xfId="0" applyFont="1" applyBorder="1" applyAlignment="1">
      <alignment horizontal="center"/>
    </xf>
    <xf numFmtId="0" fontId="18" fillId="0" borderId="1" xfId="0" applyFont="1" applyBorder="1" applyAlignment="1">
      <alignment horizontal="center" vertical="center"/>
    </xf>
    <xf numFmtId="0" fontId="0" fillId="0" borderId="1" xfId="0" applyBorder="1" applyAlignment="1">
      <alignment horizontal="center"/>
    </xf>
    <xf numFmtId="0" fontId="22" fillId="0" borderId="1" xfId="0" applyFont="1" applyBorder="1" applyAlignment="1">
      <alignment horizontal="left" vertical="center"/>
    </xf>
    <xf numFmtId="3" fontId="22" fillId="0" borderId="1" xfId="0" applyNumberFormat="1" applyFont="1" applyBorder="1" applyAlignment="1">
      <alignment horizontal="center"/>
    </xf>
    <xf numFmtId="0" fontId="22" fillId="0" borderId="1" xfId="0" applyFont="1" applyBorder="1" applyAlignment="1">
      <alignment horizontal="center"/>
    </xf>
    <xf numFmtId="0" fontId="22" fillId="0" borderId="1" xfId="0" applyFont="1" applyBorder="1" applyAlignment="1">
      <alignment horizontal="left" vertical="top"/>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1" xfId="0" applyBorder="1" applyAlignment="1">
      <alignment horizontal="center" vertical="center"/>
    </xf>
    <xf numFmtId="0" fontId="12" fillId="0" borderId="0" xfId="0" applyFont="1" applyAlignment="1">
      <alignment horizontal="center" vertical="center" wrapText="1"/>
    </xf>
    <xf numFmtId="0" fontId="1" fillId="6" borderId="60" xfId="0" applyFont="1" applyFill="1" applyBorder="1" applyAlignment="1">
      <alignment horizontal="center" vertical="center"/>
    </xf>
    <xf numFmtId="0" fontId="1" fillId="6" borderId="49" xfId="0" applyFont="1" applyFill="1" applyBorder="1" applyAlignment="1">
      <alignment horizontal="center" vertical="center"/>
    </xf>
    <xf numFmtId="0" fontId="1" fillId="0" borderId="49" xfId="0" applyFont="1" applyBorder="1" applyAlignment="1">
      <alignment horizontal="center"/>
    </xf>
    <xf numFmtId="40" fontId="0" fillId="0" borderId="61" xfId="0" applyNumberFormat="1" applyBorder="1" applyAlignment="1">
      <alignment horizontal="center" vertical="center"/>
    </xf>
    <xf numFmtId="40" fontId="0" fillId="0" borderId="54" xfId="0" applyNumberFormat="1" applyBorder="1" applyAlignment="1">
      <alignment horizontal="center" vertical="center"/>
    </xf>
    <xf numFmtId="40" fontId="0" fillId="0" borderId="30" xfId="0" applyNumberFormat="1" applyBorder="1" applyAlignment="1">
      <alignment horizontal="center" vertical="center"/>
    </xf>
    <xf numFmtId="40" fontId="0" fillId="0" borderId="62" xfId="0" applyNumberFormat="1" applyBorder="1" applyAlignment="1">
      <alignment horizontal="center" vertical="center"/>
    </xf>
    <xf numFmtId="40" fontId="0" fillId="0" borderId="55" xfId="0" applyNumberFormat="1" applyBorder="1" applyAlignment="1">
      <alignment horizontal="center" vertical="center"/>
    </xf>
    <xf numFmtId="40" fontId="0" fillId="0" borderId="31" xfId="0" applyNumberFormat="1" applyBorder="1" applyAlignment="1">
      <alignment horizontal="center" vertical="center"/>
    </xf>
    <xf numFmtId="40" fontId="0" fillId="0" borderId="63" xfId="0" applyNumberFormat="1" applyBorder="1" applyAlignment="1">
      <alignment horizontal="center" vertical="center"/>
    </xf>
    <xf numFmtId="40" fontId="0" fillId="0" borderId="56" xfId="0" applyNumberFormat="1" applyBorder="1" applyAlignment="1">
      <alignment horizontal="center" vertical="center"/>
    </xf>
    <xf numFmtId="40" fontId="0" fillId="0" borderId="32" xfId="0" applyNumberFormat="1" applyBorder="1" applyAlignment="1">
      <alignment horizontal="center" vertical="center"/>
    </xf>
    <xf numFmtId="0" fontId="6" fillId="0" borderId="0" xfId="0" applyFont="1" applyAlignment="1">
      <alignment horizontal="center"/>
    </xf>
    <xf numFmtId="0" fontId="1" fillId="0" borderId="0" xfId="0" applyFont="1"/>
    <xf numFmtId="164" fontId="1" fillId="0" borderId="34" xfId="0" applyNumberFormat="1" applyFont="1" applyBorder="1" applyAlignment="1">
      <alignment horizontal="center" vertical="center"/>
    </xf>
    <xf numFmtId="164" fontId="1" fillId="0" borderId="47" xfId="0" applyNumberFormat="1" applyFont="1" applyBorder="1" applyAlignment="1">
      <alignment horizontal="center" vertical="center"/>
    </xf>
    <xf numFmtId="164" fontId="1" fillId="0" borderId="70" xfId="0" applyNumberFormat="1" applyFont="1" applyBorder="1" applyAlignment="1">
      <alignment horizontal="center" vertical="center"/>
    </xf>
    <xf numFmtId="164" fontId="1" fillId="0" borderId="53" xfId="0" applyNumberFormat="1" applyFont="1" applyBorder="1" applyAlignment="1">
      <alignment horizontal="center" vertical="center"/>
    </xf>
    <xf numFmtId="164" fontId="1" fillId="0" borderId="29" xfId="0" applyNumberFormat="1" applyFont="1" applyBorder="1" applyAlignment="1">
      <alignment horizontal="center" vertical="center"/>
    </xf>
    <xf numFmtId="164" fontId="1" fillId="8" borderId="60" xfId="0" applyNumberFormat="1" applyFont="1" applyFill="1" applyBorder="1" applyAlignment="1">
      <alignment horizontal="center" vertical="center"/>
    </xf>
    <xf numFmtId="164" fontId="1" fillId="8" borderId="58" xfId="0" applyNumberFormat="1" applyFont="1" applyFill="1" applyBorder="1" applyAlignment="1">
      <alignment horizontal="center" vertical="center"/>
    </xf>
    <xf numFmtId="164" fontId="1" fillId="8" borderId="49" xfId="0" applyNumberFormat="1" applyFont="1" applyFill="1" applyBorder="1" applyAlignment="1">
      <alignment horizontal="center" vertical="center"/>
    </xf>
    <xf numFmtId="164" fontId="1" fillId="7" borderId="60" xfId="0" applyNumberFormat="1" applyFont="1" applyFill="1" applyBorder="1" applyAlignment="1">
      <alignment horizontal="center" vertical="center"/>
    </xf>
    <xf numFmtId="164" fontId="1" fillId="7" borderId="58" xfId="0" applyNumberFormat="1" applyFont="1" applyFill="1" applyBorder="1" applyAlignment="1">
      <alignment horizontal="center" vertical="center"/>
    </xf>
    <xf numFmtId="164" fontId="1" fillId="7" borderId="49" xfId="0" applyNumberFormat="1" applyFont="1" applyFill="1" applyBorder="1" applyAlignment="1">
      <alignment horizontal="center" vertical="center"/>
    </xf>
    <xf numFmtId="164" fontId="1" fillId="0" borderId="37" xfId="0" applyNumberFormat="1" applyFont="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1" fillId="0" borderId="33" xfId="0" applyNumberFormat="1" applyFont="1" applyBorder="1" applyAlignment="1">
      <alignment horizontal="center" vertical="center"/>
    </xf>
    <xf numFmtId="164" fontId="1" fillId="0" borderId="42" xfId="0" applyNumberFormat="1" applyFont="1" applyBorder="1" applyAlignment="1">
      <alignment horizontal="center" vertical="center"/>
    </xf>
    <xf numFmtId="164" fontId="1" fillId="8" borderId="9" xfId="0" applyNumberFormat="1" applyFont="1" applyFill="1" applyBorder="1" applyAlignment="1">
      <alignment horizontal="center" vertical="center"/>
    </xf>
    <xf numFmtId="164" fontId="1" fillId="8" borderId="10" xfId="0" applyNumberFormat="1" applyFont="1" applyFill="1" applyBorder="1" applyAlignment="1">
      <alignment horizontal="center" vertical="center"/>
    </xf>
    <xf numFmtId="164" fontId="1" fillId="8" borderId="11"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cellXfs>
  <cellStyles count="4">
    <cellStyle name="Excel Built-in Normal" xfId="1" xr:uid="{00000000-0005-0000-0000-000000000000}"/>
    <cellStyle name="Millares [0]" xfId="3" builtinId="6"/>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5</xdr:row>
      <xdr:rowOff>57150</xdr:rowOff>
    </xdr:from>
    <xdr:to>
      <xdr:col>10</xdr:col>
      <xdr:colOff>723900</xdr:colOff>
      <xdr:row>8</xdr:row>
      <xdr:rowOff>0</xdr:rowOff>
    </xdr:to>
    <xdr:pic>
      <xdr:nvPicPr>
        <xdr:cNvPr id="2" name="Imagen 1">
          <a:extLst>
            <a:ext uri="{FF2B5EF4-FFF2-40B4-BE49-F238E27FC236}">
              <a16:creationId xmlns:a16="http://schemas.microsoft.com/office/drawing/2014/main" id="{57FCC3A7-0AFE-4FCC-8274-58A753197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450" y="1009650"/>
          <a:ext cx="179070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573878</xdr:colOff>
      <xdr:row>0</xdr:row>
      <xdr:rowOff>28575</xdr:rowOff>
    </xdr:from>
    <xdr:to>
      <xdr:col>5</xdr:col>
      <xdr:colOff>404811</xdr:colOff>
      <xdr:row>2</xdr:row>
      <xdr:rowOff>157772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3066" y="28575"/>
          <a:ext cx="950120" cy="510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28575</xdr:rowOff>
    </xdr:from>
    <xdr:to>
      <xdr:col>5</xdr:col>
      <xdr:colOff>114300</xdr:colOff>
      <xdr:row>3</xdr:row>
      <xdr:rowOff>150824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0" y="28575"/>
          <a:ext cx="1285875" cy="693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371475</xdr:colOff>
      <xdr:row>0</xdr:row>
      <xdr:rowOff>28575</xdr:rowOff>
    </xdr:from>
    <xdr:to>
      <xdr:col>4</xdr:col>
      <xdr:colOff>1657350</xdr:colOff>
      <xdr:row>3</xdr:row>
      <xdr:rowOff>150824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8275" y="28575"/>
          <a:ext cx="1285875" cy="693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J151"/>
  <sheetViews>
    <sheetView topLeftCell="A49" workbookViewId="0">
      <selection activeCell="A7" sqref="A7:A9"/>
    </sheetView>
  </sheetViews>
  <sheetFormatPr baseColWidth="10" defaultRowHeight="15" x14ac:dyDescent="0.25"/>
  <cols>
    <col min="1" max="1" width="40.85546875" style="1" bestFit="1" customWidth="1"/>
    <col min="2" max="2" width="25.140625" bestFit="1" customWidth="1"/>
    <col min="3" max="3" width="14.7109375" style="81" bestFit="1" customWidth="1"/>
    <col min="4" max="4" width="13.85546875" style="81" bestFit="1" customWidth="1"/>
    <col min="5" max="5" width="11.42578125" style="81"/>
    <col min="6" max="6" width="28.5703125" style="81" bestFit="1" customWidth="1"/>
    <col min="7" max="7" width="31.28515625" style="81" bestFit="1" customWidth="1"/>
  </cols>
  <sheetData>
    <row r="1" spans="1:7" x14ac:dyDescent="0.25">
      <c r="A1" s="443"/>
      <c r="B1" s="443"/>
      <c r="C1" s="443"/>
      <c r="D1" s="443"/>
      <c r="E1" s="443"/>
      <c r="F1" s="443"/>
      <c r="G1" s="443"/>
    </row>
    <row r="2" spans="1:7" x14ac:dyDescent="0.25">
      <c r="A2" s="1" t="s">
        <v>67</v>
      </c>
      <c r="B2" s="230">
        <v>3.01</v>
      </c>
      <c r="C2" s="119">
        <f>B2*VALORES!$B$2</f>
        <v>36451.1</v>
      </c>
      <c r="D2" s="81" t="s">
        <v>117</v>
      </c>
    </row>
    <row r="3" spans="1:7" x14ac:dyDescent="0.25">
      <c r="A3" s="1" t="s">
        <v>71</v>
      </c>
      <c r="B3" s="230">
        <v>4.1399999999999997</v>
      </c>
      <c r="C3" s="119">
        <f>B3*VALORES!$B$2</f>
        <v>50135.399999999994</v>
      </c>
      <c r="D3" s="81" t="s">
        <v>117</v>
      </c>
      <c r="E3" s="269">
        <f>10450*1.16</f>
        <v>12122</v>
      </c>
      <c r="G3" s="269">
        <f>11500*1.16</f>
        <v>13339.999999999998</v>
      </c>
    </row>
    <row r="4" spans="1:7" ht="15.75" thickBot="1" x14ac:dyDescent="0.3">
      <c r="A4" s="1" t="s">
        <v>72</v>
      </c>
      <c r="B4" s="230">
        <v>2.09</v>
      </c>
      <c r="C4" s="119">
        <f>B4*VALORES!$B$2</f>
        <v>25309.899999999998</v>
      </c>
      <c r="D4" s="81" t="s">
        <v>117</v>
      </c>
      <c r="E4" s="269">
        <f>3700*1.16</f>
        <v>4292</v>
      </c>
    </row>
    <row r="5" spans="1:7" s="1" customFormat="1" ht="15.75" thickBot="1" x14ac:dyDescent="0.3">
      <c r="C5" s="435" t="str">
        <f>RUNT!B2</f>
        <v>RNA</v>
      </c>
      <c r="D5" s="436"/>
      <c r="E5" s="437"/>
      <c r="F5" s="120" t="str">
        <f>RUNT!B24</f>
        <v>RNMAI</v>
      </c>
      <c r="G5" s="121" t="str">
        <f>RUNT!B44</f>
        <v>RNRYS</v>
      </c>
    </row>
    <row r="6" spans="1:7" s="1" customFormat="1" ht="15.75" thickBot="1" x14ac:dyDescent="0.3">
      <c r="A6" s="5" t="s">
        <v>0</v>
      </c>
      <c r="B6" s="13" t="s">
        <v>19</v>
      </c>
      <c r="C6" s="122" t="s">
        <v>6</v>
      </c>
      <c r="D6" s="123" t="s">
        <v>7</v>
      </c>
      <c r="E6" s="124" t="s">
        <v>8</v>
      </c>
      <c r="F6" s="120" t="s">
        <v>9</v>
      </c>
      <c r="G6" s="121" t="s">
        <v>14</v>
      </c>
    </row>
    <row r="7" spans="1:7" x14ac:dyDescent="0.25">
      <c r="A7" s="446" t="s">
        <v>73</v>
      </c>
      <c r="B7" s="8" t="s">
        <v>2</v>
      </c>
      <c r="C7" s="263">
        <v>4.43</v>
      </c>
      <c r="D7" s="264">
        <v>9.7200000000000006</v>
      </c>
      <c r="E7" s="265">
        <v>9.7200000000000006</v>
      </c>
      <c r="F7" s="277">
        <v>9.7200000000000006</v>
      </c>
      <c r="G7" s="279">
        <v>9.7200000000000006</v>
      </c>
    </row>
    <row r="8" spans="1:7" x14ac:dyDescent="0.25">
      <c r="A8" s="447"/>
      <c r="B8" s="9" t="s">
        <v>67</v>
      </c>
      <c r="C8" s="266">
        <f>$B$2</f>
        <v>3.01</v>
      </c>
      <c r="D8" s="267">
        <f t="shared" ref="D8:G8" si="0">$B$2</f>
        <v>3.01</v>
      </c>
      <c r="E8" s="268">
        <f t="shared" si="0"/>
        <v>3.01</v>
      </c>
      <c r="F8" s="278">
        <f t="shared" si="0"/>
        <v>3.01</v>
      </c>
      <c r="G8" s="280">
        <f t="shared" si="0"/>
        <v>3.01</v>
      </c>
    </row>
    <row r="9" spans="1:7" ht="15.75" thickBot="1" x14ac:dyDescent="0.3">
      <c r="A9" s="447"/>
      <c r="B9" s="9" t="s">
        <v>3</v>
      </c>
      <c r="C9" s="266">
        <f>$B$4</f>
        <v>2.09</v>
      </c>
      <c r="D9" s="267">
        <f t="shared" ref="D9" si="1">$B$4</f>
        <v>2.09</v>
      </c>
      <c r="E9" s="268">
        <f>$B$3</f>
        <v>4.1399999999999997</v>
      </c>
      <c r="F9" s="234">
        <v>0</v>
      </c>
      <c r="G9" s="280">
        <v>4.1369999999999996</v>
      </c>
    </row>
    <row r="10" spans="1:7" x14ac:dyDescent="0.25">
      <c r="A10" s="446" t="s">
        <v>74</v>
      </c>
      <c r="B10" s="8" t="s">
        <v>2</v>
      </c>
      <c r="C10" s="263">
        <v>13.287000000000001</v>
      </c>
      <c r="D10" s="264">
        <v>17.98</v>
      </c>
      <c r="E10" s="264">
        <v>17.98</v>
      </c>
      <c r="F10" s="264">
        <v>17.98</v>
      </c>
      <c r="G10" s="264">
        <v>17.98</v>
      </c>
    </row>
    <row r="11" spans="1:7" x14ac:dyDescent="0.25">
      <c r="A11" s="447"/>
      <c r="B11" s="9" t="s">
        <v>67</v>
      </c>
      <c r="C11" s="266">
        <f t="shared" ref="C11:G11" si="2">$B$2</f>
        <v>3.01</v>
      </c>
      <c r="D11" s="267">
        <f t="shared" si="2"/>
        <v>3.01</v>
      </c>
      <c r="E11" s="268">
        <f t="shared" si="2"/>
        <v>3.01</v>
      </c>
      <c r="F11" s="278">
        <f t="shared" si="2"/>
        <v>3.01</v>
      </c>
      <c r="G11" s="280">
        <f t="shared" si="2"/>
        <v>3.01</v>
      </c>
    </row>
    <row r="12" spans="1:7" ht="15.75" thickBot="1" x14ac:dyDescent="0.3">
      <c r="A12" s="447"/>
      <c r="B12" s="9" t="s">
        <v>3</v>
      </c>
      <c r="C12" s="231"/>
      <c r="D12" s="232"/>
      <c r="E12" s="233"/>
      <c r="F12" s="234"/>
      <c r="G12" s="235"/>
    </row>
    <row r="13" spans="1:7" ht="15" customHeight="1" x14ac:dyDescent="0.25">
      <c r="A13" s="440" t="s">
        <v>24</v>
      </c>
      <c r="B13" s="8" t="s">
        <v>2</v>
      </c>
      <c r="C13" s="11"/>
      <c r="D13" s="6"/>
      <c r="E13" s="265">
        <v>19.22</v>
      </c>
      <c r="F13" s="125"/>
      <c r="G13" s="117"/>
    </row>
    <row r="14" spans="1:7" x14ac:dyDescent="0.25">
      <c r="A14" s="441"/>
      <c r="B14" s="9" t="s">
        <v>67</v>
      </c>
      <c r="C14" s="75"/>
      <c r="D14" s="76"/>
      <c r="E14" s="268">
        <v>3.01</v>
      </c>
      <c r="F14" s="126"/>
      <c r="G14" s="118"/>
    </row>
    <row r="15" spans="1:7" ht="15.75" thickBot="1" x14ac:dyDescent="0.3">
      <c r="A15" s="442"/>
      <c r="B15" s="9" t="s">
        <v>3</v>
      </c>
      <c r="C15" s="75"/>
      <c r="D15" s="76"/>
      <c r="E15" s="268"/>
      <c r="F15" s="126"/>
      <c r="G15" s="118"/>
    </row>
    <row r="16" spans="1:7" x14ac:dyDescent="0.25">
      <c r="A16" s="432" t="s">
        <v>75</v>
      </c>
      <c r="B16" s="8" t="s">
        <v>2</v>
      </c>
      <c r="C16" s="11"/>
      <c r="D16" s="6"/>
      <c r="E16" s="265">
        <v>11.438000000000001</v>
      </c>
      <c r="F16" s="125"/>
      <c r="G16" s="117"/>
    </row>
    <row r="17" spans="1:7" x14ac:dyDescent="0.25">
      <c r="A17" s="433"/>
      <c r="B17" s="9" t="s">
        <v>67</v>
      </c>
      <c r="C17" s="75"/>
      <c r="D17" s="76"/>
      <c r="E17" s="233"/>
      <c r="F17" s="126"/>
      <c r="G17" s="118"/>
    </row>
    <row r="18" spans="1:7" ht="15.75" thickBot="1" x14ac:dyDescent="0.3">
      <c r="A18" s="433"/>
      <c r="B18" s="9" t="s">
        <v>3</v>
      </c>
      <c r="C18" s="75"/>
      <c r="D18" s="76"/>
      <c r="E18" s="268">
        <v>4.1399999999999997</v>
      </c>
      <c r="F18" s="126"/>
      <c r="G18" s="118"/>
    </row>
    <row r="19" spans="1:7" x14ac:dyDescent="0.25">
      <c r="A19" s="432" t="s">
        <v>76</v>
      </c>
      <c r="B19" s="8" t="s">
        <v>2</v>
      </c>
      <c r="C19" s="11"/>
      <c r="D19" s="6"/>
      <c r="E19" s="265">
        <v>11.438000000000001</v>
      </c>
      <c r="F19" s="125"/>
      <c r="G19" s="265">
        <v>11.44</v>
      </c>
    </row>
    <row r="20" spans="1:7" x14ac:dyDescent="0.25">
      <c r="A20" s="433"/>
      <c r="B20" s="9" t="s">
        <v>67</v>
      </c>
      <c r="C20" s="75"/>
      <c r="D20" s="76"/>
      <c r="E20" s="233"/>
      <c r="F20" s="126"/>
      <c r="G20" s="233"/>
    </row>
    <row r="21" spans="1:7" ht="15.75" thickBot="1" x14ac:dyDescent="0.3">
      <c r="A21" s="433"/>
      <c r="B21" s="9" t="s">
        <v>3</v>
      </c>
      <c r="C21" s="75"/>
      <c r="D21" s="76"/>
      <c r="E21" s="268">
        <v>4.1399999999999997</v>
      </c>
      <c r="F21" s="126"/>
      <c r="G21" s="268">
        <v>4.1369999999999996</v>
      </c>
    </row>
    <row r="22" spans="1:7" x14ac:dyDescent="0.25">
      <c r="A22" s="432" t="s">
        <v>77</v>
      </c>
      <c r="B22" s="8" t="s">
        <v>2</v>
      </c>
      <c r="C22" s="263">
        <v>6.3639999999999999</v>
      </c>
      <c r="D22" s="263">
        <v>6.3639999999999999</v>
      </c>
      <c r="E22" s="263">
        <v>6.3639999999999999</v>
      </c>
      <c r="F22" s="263">
        <v>6.37</v>
      </c>
      <c r="G22" s="263">
        <v>6.3639999999999999</v>
      </c>
    </row>
    <row r="23" spans="1:7" x14ac:dyDescent="0.25">
      <c r="A23" s="433"/>
      <c r="B23" s="9" t="s">
        <v>67</v>
      </c>
      <c r="C23" s="266">
        <v>3.01</v>
      </c>
      <c r="D23" s="266">
        <v>3.01</v>
      </c>
      <c r="E23" s="266">
        <v>3.01</v>
      </c>
      <c r="F23" s="266">
        <f t="shared" ref="F23:G23" si="3">$B$2</f>
        <v>3.01</v>
      </c>
      <c r="G23" s="266">
        <f t="shared" si="3"/>
        <v>3.01</v>
      </c>
    </row>
    <row r="24" spans="1:7" ht="15.75" thickBot="1" x14ac:dyDescent="0.3">
      <c r="A24" s="433"/>
      <c r="B24" s="9" t="s">
        <v>3</v>
      </c>
      <c r="C24" s="231"/>
      <c r="D24" s="232"/>
      <c r="E24" s="233"/>
      <c r="F24" s="234"/>
      <c r="G24" s="235"/>
    </row>
    <row r="25" spans="1:7" x14ac:dyDescent="0.25">
      <c r="A25" s="432" t="s">
        <v>78</v>
      </c>
      <c r="B25" s="8" t="s">
        <v>2</v>
      </c>
      <c r="C25" s="263">
        <v>5.8479999999999999</v>
      </c>
      <c r="D25" s="264">
        <v>10.965</v>
      </c>
      <c r="E25" s="264">
        <v>10.965</v>
      </c>
      <c r="F25" s="264">
        <v>10.965</v>
      </c>
      <c r="G25" s="264">
        <v>10.97</v>
      </c>
    </row>
    <row r="26" spans="1:7" x14ac:dyDescent="0.25">
      <c r="A26" s="433"/>
      <c r="B26" s="9" t="s">
        <v>67</v>
      </c>
      <c r="C26" s="266">
        <v>3.01</v>
      </c>
      <c r="D26" s="267">
        <v>3.01</v>
      </c>
      <c r="E26" s="268">
        <v>3.01</v>
      </c>
      <c r="F26" s="278">
        <f t="shared" ref="F26:G26" si="4">$B$2</f>
        <v>3.01</v>
      </c>
      <c r="G26" s="280">
        <f t="shared" si="4"/>
        <v>3.01</v>
      </c>
    </row>
    <row r="27" spans="1:7" ht="15.75" thickBot="1" x14ac:dyDescent="0.3">
      <c r="A27" s="433"/>
      <c r="B27" s="9" t="s">
        <v>3</v>
      </c>
      <c r="C27" s="231"/>
      <c r="D27" s="232"/>
      <c r="E27" s="233"/>
      <c r="F27" s="234"/>
      <c r="G27" s="235"/>
    </row>
    <row r="28" spans="1:7" x14ac:dyDescent="0.25">
      <c r="A28" s="432" t="s">
        <v>79</v>
      </c>
      <c r="B28" s="8" t="s">
        <v>2</v>
      </c>
      <c r="C28" s="263">
        <v>5.8479999999999999</v>
      </c>
      <c r="D28" s="264">
        <v>10.965</v>
      </c>
      <c r="E28" s="264">
        <v>10.965</v>
      </c>
      <c r="F28" s="264">
        <v>10.965</v>
      </c>
      <c r="G28" s="264">
        <v>10.97</v>
      </c>
    </row>
    <row r="29" spans="1:7" x14ac:dyDescent="0.25">
      <c r="A29" s="433"/>
      <c r="B29" s="9" t="s">
        <v>67</v>
      </c>
      <c r="C29" s="266">
        <f t="shared" ref="C29:G29" si="5">$B$2</f>
        <v>3.01</v>
      </c>
      <c r="D29" s="267">
        <f t="shared" si="5"/>
        <v>3.01</v>
      </c>
      <c r="E29" s="268">
        <f t="shared" si="5"/>
        <v>3.01</v>
      </c>
      <c r="F29" s="278">
        <f t="shared" si="5"/>
        <v>3.01</v>
      </c>
      <c r="G29" s="280">
        <f t="shared" si="5"/>
        <v>3.01</v>
      </c>
    </row>
    <row r="30" spans="1:7" ht="15.75" thickBot="1" x14ac:dyDescent="0.3">
      <c r="A30" s="433"/>
      <c r="B30" s="9" t="s">
        <v>3</v>
      </c>
      <c r="C30" s="231"/>
      <c r="D30" s="232"/>
      <c r="E30" s="233"/>
      <c r="F30" s="234"/>
      <c r="G30" s="235"/>
    </row>
    <row r="31" spans="1:7" x14ac:dyDescent="0.25">
      <c r="A31" s="432" t="s">
        <v>80</v>
      </c>
      <c r="B31" s="8" t="s">
        <v>2</v>
      </c>
      <c r="C31" s="263">
        <v>8.8580000000000005</v>
      </c>
      <c r="D31" s="264">
        <v>13.975</v>
      </c>
      <c r="E31" s="264">
        <v>13.975</v>
      </c>
      <c r="F31" s="264">
        <v>13.98</v>
      </c>
      <c r="G31" s="264">
        <v>13.98</v>
      </c>
    </row>
    <row r="32" spans="1:7" x14ac:dyDescent="0.25">
      <c r="A32" s="433"/>
      <c r="B32" s="9" t="s">
        <v>67</v>
      </c>
      <c r="C32" s="75"/>
      <c r="D32" s="76"/>
      <c r="E32" s="77"/>
      <c r="F32" s="126"/>
      <c r="G32" s="118"/>
    </row>
    <row r="33" spans="1:7" ht="15.75" thickBot="1" x14ac:dyDescent="0.3">
      <c r="A33" s="433"/>
      <c r="B33" s="9" t="s">
        <v>3</v>
      </c>
      <c r="C33" s="75"/>
      <c r="D33" s="76"/>
      <c r="E33" s="77"/>
      <c r="F33" s="126"/>
      <c r="G33" s="118"/>
    </row>
    <row r="34" spans="1:7" x14ac:dyDescent="0.25">
      <c r="A34" s="438" t="s">
        <v>29</v>
      </c>
      <c r="B34" s="8" t="s">
        <v>2</v>
      </c>
      <c r="C34" s="263">
        <v>7.0519999999999996</v>
      </c>
      <c r="D34" s="263">
        <v>7.0519999999999996</v>
      </c>
      <c r="E34" s="263">
        <v>7.0519999999999996</v>
      </c>
      <c r="F34" s="263">
        <v>7.06</v>
      </c>
      <c r="G34" s="263">
        <v>7.06</v>
      </c>
    </row>
    <row r="35" spans="1:7" x14ac:dyDescent="0.25">
      <c r="A35" s="439"/>
      <c r="B35" s="9" t="s">
        <v>67</v>
      </c>
      <c r="C35" s="75"/>
      <c r="D35" s="76"/>
      <c r="E35" s="77"/>
      <c r="F35" s="126"/>
      <c r="G35" s="118"/>
    </row>
    <row r="36" spans="1:7" ht="15.75" thickBot="1" x14ac:dyDescent="0.3">
      <c r="A36" s="439"/>
      <c r="B36" s="9" t="s">
        <v>3</v>
      </c>
      <c r="C36" s="75"/>
      <c r="D36" s="76"/>
      <c r="E36" s="77"/>
      <c r="F36" s="126"/>
      <c r="G36" s="118"/>
    </row>
    <row r="37" spans="1:7" x14ac:dyDescent="0.25">
      <c r="A37" s="432" t="s">
        <v>83</v>
      </c>
      <c r="B37" s="8" t="s">
        <v>2</v>
      </c>
      <c r="C37" s="263">
        <v>7.1219999999999999</v>
      </c>
      <c r="D37" s="264">
        <v>7.1219999999999999</v>
      </c>
      <c r="E37" s="264">
        <v>7.1219999999999999</v>
      </c>
      <c r="F37" s="264">
        <v>7.1219999999999999</v>
      </c>
      <c r="G37" s="264">
        <v>7.1219999999999999</v>
      </c>
    </row>
    <row r="38" spans="1:7" x14ac:dyDescent="0.25">
      <c r="A38" s="433"/>
      <c r="B38" s="9" t="s">
        <v>67</v>
      </c>
      <c r="C38" s="75"/>
      <c r="D38" s="76"/>
      <c r="E38" s="77"/>
      <c r="F38" s="126"/>
      <c r="G38" s="118"/>
    </row>
    <row r="39" spans="1:7" ht="15.75" thickBot="1" x14ac:dyDescent="0.3">
      <c r="A39" s="433"/>
      <c r="B39" s="9" t="s">
        <v>3</v>
      </c>
      <c r="C39" s="75"/>
      <c r="D39" s="76"/>
      <c r="E39" s="77"/>
      <c r="F39" s="126"/>
      <c r="G39" s="118"/>
    </row>
    <row r="40" spans="1:7" x14ac:dyDescent="0.25">
      <c r="A40" s="432" t="s">
        <v>82</v>
      </c>
      <c r="B40" s="8" t="s">
        <v>2</v>
      </c>
      <c r="C40" s="270">
        <v>3.04</v>
      </c>
      <c r="D40" s="271">
        <v>8.4710000000000001</v>
      </c>
      <c r="E40" s="271">
        <v>8.4710000000000001</v>
      </c>
      <c r="F40" s="271">
        <v>8.48</v>
      </c>
      <c r="G40" s="271">
        <v>8.4710000000000001</v>
      </c>
    </row>
    <row r="41" spans="1:7" x14ac:dyDescent="0.25">
      <c r="A41" s="433"/>
      <c r="B41" s="9" t="s">
        <v>67</v>
      </c>
      <c r="C41" s="266">
        <v>3.01</v>
      </c>
      <c r="D41" s="267">
        <f t="shared" ref="D41:G41" si="6">$B$2</f>
        <v>3.01</v>
      </c>
      <c r="E41" s="268">
        <f t="shared" si="6"/>
        <v>3.01</v>
      </c>
      <c r="F41" s="278">
        <f t="shared" si="6"/>
        <v>3.01</v>
      </c>
      <c r="G41" s="280">
        <f t="shared" si="6"/>
        <v>3.01</v>
      </c>
    </row>
    <row r="42" spans="1:7" ht="15.75" thickBot="1" x14ac:dyDescent="0.3">
      <c r="A42" s="433"/>
      <c r="B42" s="9" t="s">
        <v>3</v>
      </c>
      <c r="C42" s="231"/>
      <c r="D42" s="232"/>
      <c r="E42" s="268">
        <v>4.1399999999999997</v>
      </c>
      <c r="F42" s="234"/>
      <c r="G42" s="280">
        <v>4.1369999999999996</v>
      </c>
    </row>
    <row r="43" spans="1:7" x14ac:dyDescent="0.25">
      <c r="A43" s="432" t="s">
        <v>81</v>
      </c>
      <c r="B43" s="8" t="s">
        <v>2</v>
      </c>
      <c r="C43" s="263">
        <v>5.59</v>
      </c>
      <c r="D43" s="264">
        <v>10.148</v>
      </c>
      <c r="E43" s="264">
        <v>10.148</v>
      </c>
      <c r="F43" s="264">
        <v>10.15</v>
      </c>
      <c r="G43" s="264">
        <v>10.148</v>
      </c>
    </row>
    <row r="44" spans="1:7" x14ac:dyDescent="0.25">
      <c r="A44" s="433"/>
      <c r="B44" s="9" t="s">
        <v>67</v>
      </c>
      <c r="C44" s="75"/>
      <c r="D44" s="76"/>
      <c r="E44" s="77"/>
      <c r="F44" s="126"/>
      <c r="G44" s="118"/>
    </row>
    <row r="45" spans="1:7" ht="15.75" thickBot="1" x14ac:dyDescent="0.3">
      <c r="A45" s="433"/>
      <c r="B45" s="9" t="s">
        <v>3</v>
      </c>
      <c r="C45" s="75"/>
      <c r="D45" s="76"/>
      <c r="E45" s="77"/>
      <c r="F45" s="126"/>
      <c r="G45" s="118"/>
    </row>
    <row r="46" spans="1:7" x14ac:dyDescent="0.25">
      <c r="A46" s="432" t="s">
        <v>84</v>
      </c>
      <c r="B46" s="8" t="s">
        <v>2</v>
      </c>
      <c r="C46" s="270">
        <v>7.181</v>
      </c>
      <c r="D46" s="271">
        <v>14.362</v>
      </c>
      <c r="E46" s="271">
        <v>14.362</v>
      </c>
      <c r="F46" s="271">
        <v>14.37</v>
      </c>
      <c r="G46" s="271">
        <v>14.362</v>
      </c>
    </row>
    <row r="47" spans="1:7" x14ac:dyDescent="0.25">
      <c r="A47" s="433"/>
      <c r="B47" s="9" t="s">
        <v>67</v>
      </c>
      <c r="C47" s="266">
        <f t="shared" ref="C47:G47" si="7">$B$2</f>
        <v>3.01</v>
      </c>
      <c r="D47" s="267">
        <f t="shared" si="7"/>
        <v>3.01</v>
      </c>
      <c r="E47" s="268">
        <f t="shared" si="7"/>
        <v>3.01</v>
      </c>
      <c r="F47" s="278">
        <f t="shared" si="7"/>
        <v>3.01</v>
      </c>
      <c r="G47" s="280">
        <f t="shared" si="7"/>
        <v>3.01</v>
      </c>
    </row>
    <row r="48" spans="1:7" ht="15.75" thickBot="1" x14ac:dyDescent="0.3">
      <c r="A48" s="433"/>
      <c r="B48" s="9" t="s">
        <v>3</v>
      </c>
      <c r="C48" s="231"/>
      <c r="D48" s="232"/>
      <c r="E48" s="233"/>
      <c r="F48" s="234"/>
      <c r="G48" s="235"/>
    </row>
    <row r="49" spans="1:7" x14ac:dyDescent="0.25">
      <c r="A49" s="432" t="s">
        <v>171</v>
      </c>
      <c r="B49" s="8" t="s">
        <v>2</v>
      </c>
      <c r="C49" s="11">
        <v>0</v>
      </c>
      <c r="D49" s="6">
        <v>0</v>
      </c>
      <c r="E49" s="7">
        <v>0</v>
      </c>
      <c r="F49" s="125">
        <v>0</v>
      </c>
      <c r="G49" s="117">
        <v>0</v>
      </c>
    </row>
    <row r="50" spans="1:7" x14ac:dyDescent="0.25">
      <c r="A50" s="433"/>
      <c r="B50" s="9" t="s">
        <v>67</v>
      </c>
      <c r="C50" s="75"/>
      <c r="D50" s="76"/>
      <c r="E50" s="77"/>
      <c r="F50" s="126"/>
      <c r="G50" s="118"/>
    </row>
    <row r="51" spans="1:7" ht="15.75" thickBot="1" x14ac:dyDescent="0.3">
      <c r="A51" s="433"/>
      <c r="B51" s="9" t="s">
        <v>3</v>
      </c>
      <c r="C51" s="75"/>
      <c r="D51" s="76"/>
      <c r="E51" s="77"/>
      <c r="F51" s="126"/>
      <c r="G51" s="118"/>
    </row>
    <row r="52" spans="1:7" x14ac:dyDescent="0.25">
      <c r="A52" s="432" t="s">
        <v>41</v>
      </c>
      <c r="B52" s="8" t="s">
        <v>2</v>
      </c>
      <c r="C52" s="263">
        <v>5.9770000000000003</v>
      </c>
      <c r="D52" s="264">
        <v>11.438000000000001</v>
      </c>
      <c r="E52" s="264">
        <v>11.438000000000001</v>
      </c>
      <c r="F52" s="125"/>
      <c r="G52" s="264">
        <v>11.438000000000001</v>
      </c>
    </row>
    <row r="53" spans="1:7" x14ac:dyDescent="0.25">
      <c r="A53" s="433"/>
      <c r="B53" s="9" t="s">
        <v>67</v>
      </c>
      <c r="C53" s="231"/>
      <c r="D53" s="232"/>
      <c r="E53" s="233"/>
      <c r="F53" s="234"/>
      <c r="G53" s="280"/>
    </row>
    <row r="54" spans="1:7" ht="15.75" thickBot="1" x14ac:dyDescent="0.3">
      <c r="A54" s="433"/>
      <c r="B54" s="9" t="s">
        <v>3</v>
      </c>
      <c r="C54" s="266">
        <v>2.09</v>
      </c>
      <c r="D54" s="267">
        <v>2.09</v>
      </c>
      <c r="E54" s="268">
        <v>4.1399999999999997</v>
      </c>
      <c r="F54" s="234"/>
      <c r="G54" s="280">
        <v>4.1369999999999996</v>
      </c>
    </row>
    <row r="55" spans="1:7" x14ac:dyDescent="0.25">
      <c r="A55" s="432" t="s">
        <v>42</v>
      </c>
      <c r="B55" s="8" t="s">
        <v>2</v>
      </c>
      <c r="C55" s="11"/>
      <c r="D55" s="264">
        <v>14.32</v>
      </c>
      <c r="E55" s="265">
        <v>14.32</v>
      </c>
      <c r="F55" s="125"/>
      <c r="G55" s="117"/>
    </row>
    <row r="56" spans="1:7" x14ac:dyDescent="0.25">
      <c r="A56" s="433"/>
      <c r="B56" s="9" t="s">
        <v>67</v>
      </c>
      <c r="C56" s="231"/>
      <c r="D56" s="267">
        <f t="shared" ref="D56:E56" si="8">$B$2</f>
        <v>3.01</v>
      </c>
      <c r="E56" s="268">
        <f t="shared" si="8"/>
        <v>3.01</v>
      </c>
      <c r="F56" s="234"/>
      <c r="G56" s="235"/>
    </row>
    <row r="57" spans="1:7" ht="15.75" thickBot="1" x14ac:dyDescent="0.3">
      <c r="A57" s="433"/>
      <c r="B57" s="9" t="s">
        <v>3</v>
      </c>
      <c r="C57" s="231"/>
      <c r="D57" s="267"/>
      <c r="E57" s="268"/>
      <c r="F57" s="234"/>
      <c r="G57" s="235"/>
    </row>
    <row r="58" spans="1:7" x14ac:dyDescent="0.25">
      <c r="A58" s="444" t="s">
        <v>95</v>
      </c>
      <c r="B58" s="8" t="s">
        <v>2</v>
      </c>
      <c r="C58" s="11"/>
      <c r="D58" s="264"/>
      <c r="E58" s="265">
        <v>19.91</v>
      </c>
      <c r="F58" s="265">
        <v>19.91</v>
      </c>
      <c r="G58" s="265">
        <v>19.91</v>
      </c>
    </row>
    <row r="59" spans="1:7" x14ac:dyDescent="0.25">
      <c r="A59" s="445"/>
      <c r="B59" s="9" t="s">
        <v>67</v>
      </c>
      <c r="C59" s="75"/>
      <c r="D59" s="272"/>
      <c r="E59" s="268">
        <v>3.01</v>
      </c>
      <c r="F59" s="278">
        <f t="shared" ref="F59" si="9">$B$2</f>
        <v>3.01</v>
      </c>
      <c r="G59" s="280">
        <f>$B$2</f>
        <v>3.01</v>
      </c>
    </row>
    <row r="60" spans="1:7" ht="15.75" thickBot="1" x14ac:dyDescent="0.3">
      <c r="A60" s="445"/>
      <c r="B60" s="9" t="s">
        <v>3</v>
      </c>
      <c r="C60" s="75"/>
      <c r="D60" s="76"/>
      <c r="E60" s="233"/>
      <c r="F60" s="234"/>
      <c r="G60" s="235"/>
    </row>
    <row r="61" spans="1:7" x14ac:dyDescent="0.25">
      <c r="A61" s="432" t="s">
        <v>45</v>
      </c>
      <c r="B61" s="8" t="s">
        <v>2</v>
      </c>
      <c r="C61" s="11"/>
      <c r="D61" s="6"/>
      <c r="E61" s="7"/>
      <c r="F61" s="125"/>
      <c r="G61" s="117"/>
    </row>
    <row r="62" spans="1:7" x14ac:dyDescent="0.25">
      <c r="A62" s="433"/>
      <c r="B62" s="9" t="s">
        <v>67</v>
      </c>
      <c r="C62" s="75"/>
      <c r="D62" s="76"/>
      <c r="E62" s="77"/>
      <c r="F62" s="126"/>
      <c r="G62" s="118"/>
    </row>
    <row r="63" spans="1:7" ht="15.75" thickBot="1" x14ac:dyDescent="0.3">
      <c r="A63" s="433"/>
      <c r="B63" s="9" t="s">
        <v>3</v>
      </c>
      <c r="C63" s="75"/>
      <c r="D63" s="76"/>
      <c r="E63" s="77"/>
      <c r="F63" s="126"/>
      <c r="G63" s="118"/>
    </row>
    <row r="64" spans="1:7" x14ac:dyDescent="0.25">
      <c r="A64" s="432" t="s">
        <v>46</v>
      </c>
      <c r="B64" s="8" t="s">
        <v>2</v>
      </c>
      <c r="C64" s="263">
        <v>9.94</v>
      </c>
      <c r="D64" s="264">
        <v>19.91</v>
      </c>
      <c r="E64" s="264">
        <v>19.91</v>
      </c>
      <c r="F64" s="264">
        <v>19.91</v>
      </c>
      <c r="G64" s="117"/>
    </row>
    <row r="65" spans="1:7" x14ac:dyDescent="0.25">
      <c r="A65" s="433"/>
      <c r="B65" s="9" t="s">
        <v>67</v>
      </c>
      <c r="C65" s="266">
        <f t="shared" ref="C65:F65" si="10">$B$2</f>
        <v>3.01</v>
      </c>
      <c r="D65" s="267">
        <f t="shared" si="10"/>
        <v>3.01</v>
      </c>
      <c r="E65" s="268">
        <f t="shared" si="10"/>
        <v>3.01</v>
      </c>
      <c r="F65" s="278">
        <f t="shared" si="10"/>
        <v>3.01</v>
      </c>
      <c r="G65" s="235"/>
    </row>
    <row r="66" spans="1:7" ht="15.75" thickBot="1" x14ac:dyDescent="0.3">
      <c r="A66" s="433"/>
      <c r="B66" s="9" t="s">
        <v>3</v>
      </c>
      <c r="C66" s="231"/>
      <c r="D66" s="232"/>
      <c r="E66" s="233"/>
      <c r="F66" s="234"/>
      <c r="G66" s="235"/>
    </row>
    <row r="67" spans="1:7" x14ac:dyDescent="0.25">
      <c r="A67" s="432" t="s">
        <v>47</v>
      </c>
      <c r="B67" s="8" t="s">
        <v>2</v>
      </c>
      <c r="C67" s="263">
        <v>9.0730000000000004</v>
      </c>
      <c r="D67" s="264">
        <v>17.55</v>
      </c>
      <c r="E67" s="264">
        <v>17.55</v>
      </c>
      <c r="F67" s="264">
        <v>17.55</v>
      </c>
      <c r="G67" s="117"/>
    </row>
    <row r="68" spans="1:7" x14ac:dyDescent="0.25">
      <c r="A68" s="433"/>
      <c r="B68" s="9" t="s">
        <v>67</v>
      </c>
      <c r="C68" s="266">
        <f t="shared" ref="C68:F68" si="11">$B$2</f>
        <v>3.01</v>
      </c>
      <c r="D68" s="267">
        <f t="shared" si="11"/>
        <v>3.01</v>
      </c>
      <c r="E68" s="268">
        <f t="shared" si="11"/>
        <v>3.01</v>
      </c>
      <c r="F68" s="278">
        <f t="shared" si="11"/>
        <v>3.01</v>
      </c>
      <c r="G68" s="235"/>
    </row>
    <row r="69" spans="1:7" ht="15.75" thickBot="1" x14ac:dyDescent="0.3">
      <c r="A69" s="433"/>
      <c r="B69" s="9" t="s">
        <v>3</v>
      </c>
      <c r="C69" s="231"/>
      <c r="D69" s="232"/>
      <c r="E69" s="233"/>
      <c r="F69" s="234"/>
      <c r="G69" s="235"/>
    </row>
    <row r="70" spans="1:7" x14ac:dyDescent="0.25">
      <c r="A70" s="432" t="s">
        <v>48</v>
      </c>
      <c r="B70" s="8" t="s">
        <v>2</v>
      </c>
      <c r="C70" s="263">
        <v>9.0730000000000004</v>
      </c>
      <c r="D70" s="264">
        <v>17.55</v>
      </c>
      <c r="E70" s="264">
        <v>17.55</v>
      </c>
      <c r="F70" s="264">
        <v>17.55</v>
      </c>
      <c r="G70" s="264">
        <v>17.55</v>
      </c>
    </row>
    <row r="71" spans="1:7" x14ac:dyDescent="0.25">
      <c r="A71" s="433"/>
      <c r="B71" s="9" t="s">
        <v>67</v>
      </c>
      <c r="C71" s="266">
        <f t="shared" ref="C71:F71" si="12">$B$2</f>
        <v>3.01</v>
      </c>
      <c r="D71" s="267">
        <f t="shared" si="12"/>
        <v>3.01</v>
      </c>
      <c r="E71" s="268">
        <f t="shared" si="12"/>
        <v>3.01</v>
      </c>
      <c r="F71" s="278">
        <f t="shared" si="12"/>
        <v>3.01</v>
      </c>
      <c r="G71" s="280">
        <f t="shared" ref="G71" si="13">$B$2</f>
        <v>3.01</v>
      </c>
    </row>
    <row r="72" spans="1:7" ht="15.75" thickBot="1" x14ac:dyDescent="0.3">
      <c r="A72" s="433"/>
      <c r="B72" s="9" t="s">
        <v>3</v>
      </c>
      <c r="C72" s="231"/>
      <c r="D72" s="232"/>
      <c r="E72" s="233"/>
      <c r="F72" s="234"/>
      <c r="G72" s="235"/>
    </row>
    <row r="73" spans="1:7" x14ac:dyDescent="0.25">
      <c r="A73" s="432" t="s">
        <v>49</v>
      </c>
      <c r="B73" s="8" t="s">
        <v>2</v>
      </c>
      <c r="C73" s="263">
        <v>10.061999999999999</v>
      </c>
      <c r="D73" s="264">
        <v>19.350000000000001</v>
      </c>
      <c r="E73" s="264">
        <v>19.350000000000001</v>
      </c>
      <c r="F73" s="125"/>
      <c r="G73" s="117"/>
    </row>
    <row r="74" spans="1:7" x14ac:dyDescent="0.25">
      <c r="A74" s="433"/>
      <c r="B74" s="9" t="s">
        <v>67</v>
      </c>
      <c r="C74" s="266">
        <f t="shared" ref="C74:E74" si="14">$B$2</f>
        <v>3.01</v>
      </c>
      <c r="D74" s="267">
        <f t="shared" si="14"/>
        <v>3.01</v>
      </c>
      <c r="E74" s="268">
        <f t="shared" si="14"/>
        <v>3.01</v>
      </c>
      <c r="F74" s="234"/>
      <c r="G74" s="235"/>
    </row>
    <row r="75" spans="1:7" ht="15.75" thickBot="1" x14ac:dyDescent="0.3">
      <c r="A75" s="433"/>
      <c r="B75" s="9" t="s">
        <v>3</v>
      </c>
      <c r="C75" s="231"/>
      <c r="D75" s="232"/>
      <c r="E75" s="233"/>
      <c r="F75" s="234"/>
      <c r="G75" s="235"/>
    </row>
    <row r="76" spans="1:7" x14ac:dyDescent="0.25">
      <c r="A76" s="432" t="s">
        <v>85</v>
      </c>
      <c r="B76" s="8" t="s">
        <v>2</v>
      </c>
      <c r="C76" s="11"/>
      <c r="D76" s="6"/>
      <c r="E76" s="265">
        <v>19.350000000000001</v>
      </c>
      <c r="F76" s="125"/>
      <c r="G76" s="117"/>
    </row>
    <row r="77" spans="1:7" x14ac:dyDescent="0.25">
      <c r="A77" s="433"/>
      <c r="B77" s="9" t="s">
        <v>67</v>
      </c>
      <c r="C77" s="75"/>
      <c r="D77" s="76"/>
      <c r="E77" s="268">
        <f>$B$2</f>
        <v>3.01</v>
      </c>
      <c r="F77" s="126"/>
      <c r="G77" s="118"/>
    </row>
    <row r="78" spans="1:7" ht="15.75" thickBot="1" x14ac:dyDescent="0.3">
      <c r="A78" s="433"/>
      <c r="B78" s="9" t="s">
        <v>3</v>
      </c>
      <c r="C78" s="75"/>
      <c r="D78" s="76"/>
      <c r="E78" s="77"/>
      <c r="F78" s="126"/>
      <c r="G78" s="118"/>
    </row>
    <row r="79" spans="1:7" x14ac:dyDescent="0.25">
      <c r="A79" s="432" t="s">
        <v>86</v>
      </c>
      <c r="B79" s="8" t="s">
        <v>2</v>
      </c>
      <c r="C79" s="270">
        <v>2.12</v>
      </c>
      <c r="D79" s="270">
        <v>2.12</v>
      </c>
      <c r="E79" s="270">
        <v>2.12</v>
      </c>
      <c r="F79" s="270">
        <v>2.12</v>
      </c>
      <c r="G79" s="270">
        <v>2.12</v>
      </c>
    </row>
    <row r="80" spans="1:7" x14ac:dyDescent="0.25">
      <c r="A80" s="433"/>
      <c r="B80" s="9" t="s">
        <v>67</v>
      </c>
      <c r="C80" s="75"/>
      <c r="D80" s="76"/>
      <c r="E80" s="77"/>
      <c r="F80" s="126"/>
      <c r="G80" s="118"/>
    </row>
    <row r="81" spans="1:7" ht="15.75" thickBot="1" x14ac:dyDescent="0.3">
      <c r="A81" s="433"/>
      <c r="B81" s="9" t="s">
        <v>3</v>
      </c>
      <c r="C81" s="75"/>
      <c r="D81" s="76"/>
      <c r="E81" s="77"/>
      <c r="F81" s="126"/>
      <c r="G81" s="118"/>
    </row>
    <row r="82" spans="1:7" x14ac:dyDescent="0.25">
      <c r="A82" s="448" t="s">
        <v>108</v>
      </c>
      <c r="B82" s="8" t="s">
        <v>2</v>
      </c>
      <c r="C82" s="11"/>
      <c r="D82" s="6"/>
      <c r="E82" s="265">
        <v>159.06</v>
      </c>
      <c r="F82" s="125"/>
      <c r="G82" s="117"/>
    </row>
    <row r="83" spans="1:7" x14ac:dyDescent="0.25">
      <c r="A83" s="449"/>
      <c r="B83" s="9" t="s">
        <v>67</v>
      </c>
      <c r="C83" s="75"/>
      <c r="D83" s="76"/>
      <c r="E83" s="273"/>
      <c r="F83" s="126"/>
      <c r="G83" s="118"/>
    </row>
    <row r="84" spans="1:7" ht="15.75" thickBot="1" x14ac:dyDescent="0.3">
      <c r="A84" s="449"/>
      <c r="B84" s="9" t="s">
        <v>3</v>
      </c>
      <c r="C84" s="75"/>
      <c r="D84" s="76"/>
      <c r="E84" s="273"/>
      <c r="F84" s="126"/>
      <c r="G84" s="118"/>
    </row>
    <row r="85" spans="1:7" x14ac:dyDescent="0.25">
      <c r="A85" s="448" t="s">
        <v>109</v>
      </c>
      <c r="B85" s="8" t="s">
        <v>2</v>
      </c>
      <c r="C85" s="11"/>
      <c r="D85" s="6"/>
      <c r="E85" s="265">
        <v>7.44</v>
      </c>
      <c r="F85" s="125"/>
      <c r="G85" s="117"/>
    </row>
    <row r="86" spans="1:7" x14ac:dyDescent="0.25">
      <c r="A86" s="449"/>
      <c r="B86" s="9" t="s">
        <v>67</v>
      </c>
      <c r="C86" s="75"/>
      <c r="D86" s="76"/>
      <c r="E86" s="77"/>
      <c r="F86" s="126"/>
      <c r="G86" s="118"/>
    </row>
    <row r="87" spans="1:7" ht="15.75" thickBot="1" x14ac:dyDescent="0.3">
      <c r="A87" s="449"/>
      <c r="B87" s="9" t="s">
        <v>3</v>
      </c>
      <c r="C87" s="75"/>
      <c r="D87" s="76"/>
      <c r="E87" s="77"/>
      <c r="F87" s="126"/>
      <c r="G87" s="118"/>
    </row>
    <row r="88" spans="1:7" x14ac:dyDescent="0.25">
      <c r="A88" s="448" t="s">
        <v>53</v>
      </c>
      <c r="B88" s="8" t="s">
        <v>2</v>
      </c>
      <c r="C88" s="11"/>
      <c r="D88" s="6"/>
      <c r="E88" s="265">
        <v>16.22</v>
      </c>
      <c r="F88" s="125"/>
      <c r="G88" s="117"/>
    </row>
    <row r="89" spans="1:7" x14ac:dyDescent="0.25">
      <c r="A89" s="449"/>
      <c r="B89" s="9" t="s">
        <v>67</v>
      </c>
      <c r="C89" s="75"/>
      <c r="D89" s="76"/>
      <c r="E89" s="77"/>
      <c r="F89" s="126"/>
      <c r="G89" s="118"/>
    </row>
    <row r="90" spans="1:7" ht="15.75" thickBot="1" x14ac:dyDescent="0.3">
      <c r="A90" s="449"/>
      <c r="B90" s="9" t="s">
        <v>3</v>
      </c>
      <c r="C90" s="75"/>
      <c r="D90" s="76"/>
      <c r="E90" s="77"/>
      <c r="F90" s="126"/>
      <c r="G90" s="118"/>
    </row>
    <row r="91" spans="1:7" x14ac:dyDescent="0.25">
      <c r="A91" s="448" t="s">
        <v>215</v>
      </c>
      <c r="B91" s="8" t="s">
        <v>2</v>
      </c>
      <c r="C91" s="11"/>
      <c r="D91" s="6"/>
      <c r="E91" s="265">
        <v>7.44</v>
      </c>
      <c r="F91" s="125"/>
      <c r="G91" s="117"/>
    </row>
    <row r="92" spans="1:7" x14ac:dyDescent="0.25">
      <c r="A92" s="449"/>
      <c r="B92" s="9" t="s">
        <v>67</v>
      </c>
      <c r="C92" s="75"/>
      <c r="D92" s="76"/>
      <c r="E92" s="77"/>
      <c r="F92" s="126"/>
      <c r="G92" s="118"/>
    </row>
    <row r="93" spans="1:7" ht="15.75" thickBot="1" x14ac:dyDescent="0.3">
      <c r="A93" s="449"/>
      <c r="B93" s="9" t="s">
        <v>3</v>
      </c>
      <c r="C93" s="75"/>
      <c r="D93" s="76"/>
      <c r="E93" s="77"/>
      <c r="F93" s="126"/>
      <c r="G93" s="118"/>
    </row>
    <row r="94" spans="1:7" x14ac:dyDescent="0.25">
      <c r="A94" s="432" t="s">
        <v>87</v>
      </c>
      <c r="B94" s="8" t="s">
        <v>2</v>
      </c>
      <c r="C94" s="11"/>
      <c r="D94" s="6"/>
      <c r="E94" s="265">
        <v>4.085</v>
      </c>
      <c r="F94" s="125"/>
      <c r="G94" s="117"/>
    </row>
    <row r="95" spans="1:7" x14ac:dyDescent="0.25">
      <c r="A95" s="433"/>
      <c r="B95" s="9" t="s">
        <v>67</v>
      </c>
      <c r="C95" s="75"/>
      <c r="D95" s="76"/>
      <c r="E95" s="268">
        <f>$B$2</f>
        <v>3.01</v>
      </c>
      <c r="F95" s="126"/>
      <c r="G95" s="118"/>
    </row>
    <row r="96" spans="1:7" ht="15.75" thickBot="1" x14ac:dyDescent="0.3">
      <c r="A96" s="433"/>
      <c r="B96" s="9" t="s">
        <v>3</v>
      </c>
      <c r="C96" s="75"/>
      <c r="D96" s="76"/>
      <c r="E96" s="77"/>
      <c r="F96" s="126"/>
      <c r="G96" s="118"/>
    </row>
    <row r="97" spans="1:7" x14ac:dyDescent="0.25">
      <c r="A97" s="448" t="s">
        <v>88</v>
      </c>
      <c r="B97" s="8" t="s">
        <v>2</v>
      </c>
      <c r="C97" s="11"/>
      <c r="D97" s="6"/>
      <c r="E97" s="274">
        <v>2.0169999999999999</v>
      </c>
      <c r="F97" s="125"/>
      <c r="G97" s="117"/>
    </row>
    <row r="98" spans="1:7" x14ac:dyDescent="0.25">
      <c r="A98" s="449"/>
      <c r="B98" s="9" t="s">
        <v>67</v>
      </c>
      <c r="C98" s="75"/>
      <c r="D98" s="76"/>
      <c r="E98" s="268">
        <f>$B$2</f>
        <v>3.01</v>
      </c>
      <c r="F98" s="126"/>
      <c r="G98" s="118"/>
    </row>
    <row r="99" spans="1:7" ht="15.75" thickBot="1" x14ac:dyDescent="0.3">
      <c r="A99" s="449"/>
      <c r="B99" s="9" t="s">
        <v>3</v>
      </c>
      <c r="C99" s="75"/>
      <c r="D99" s="76"/>
      <c r="E99" s="77"/>
      <c r="F99" s="126"/>
      <c r="G99" s="118"/>
    </row>
    <row r="100" spans="1:7" x14ac:dyDescent="0.25">
      <c r="A100" s="448" t="s">
        <v>110</v>
      </c>
      <c r="B100" s="8" t="s">
        <v>2</v>
      </c>
      <c r="C100" s="11"/>
      <c r="D100" s="6"/>
      <c r="E100" s="265">
        <v>318.12</v>
      </c>
      <c r="F100" s="125"/>
      <c r="G100" s="117"/>
    </row>
    <row r="101" spans="1:7" x14ac:dyDescent="0.25">
      <c r="A101" s="449"/>
      <c r="B101" s="9" t="s">
        <v>67</v>
      </c>
      <c r="C101" s="75"/>
      <c r="D101" s="76"/>
      <c r="E101" s="77"/>
      <c r="F101" s="126"/>
      <c r="G101" s="118"/>
    </row>
    <row r="102" spans="1:7" ht="15.75" thickBot="1" x14ac:dyDescent="0.3">
      <c r="A102" s="449"/>
      <c r="B102" s="9" t="s">
        <v>3</v>
      </c>
      <c r="C102" s="75"/>
      <c r="D102" s="76"/>
      <c r="E102" s="77"/>
      <c r="F102" s="126"/>
      <c r="G102" s="118"/>
    </row>
    <row r="103" spans="1:7" x14ac:dyDescent="0.25">
      <c r="A103" s="448" t="s">
        <v>111</v>
      </c>
      <c r="B103" s="8" t="s">
        <v>2</v>
      </c>
      <c r="C103" s="11"/>
      <c r="D103" s="6"/>
      <c r="E103" s="274">
        <v>0.53</v>
      </c>
      <c r="F103" s="125"/>
      <c r="G103" s="117"/>
    </row>
    <row r="104" spans="1:7" x14ac:dyDescent="0.25">
      <c r="A104" s="449"/>
      <c r="B104" s="9" t="s">
        <v>67</v>
      </c>
      <c r="C104" s="75"/>
      <c r="D104" s="76"/>
      <c r="E104" s="77"/>
      <c r="F104" s="126"/>
      <c r="G104" s="118"/>
    </row>
    <row r="105" spans="1:7" ht="15.75" thickBot="1" x14ac:dyDescent="0.3">
      <c r="A105" s="449"/>
      <c r="B105" s="9" t="s">
        <v>3</v>
      </c>
      <c r="C105" s="75"/>
      <c r="D105" s="76"/>
      <c r="E105" s="77"/>
      <c r="F105" s="126"/>
      <c r="G105" s="118"/>
    </row>
    <row r="106" spans="1:7" x14ac:dyDescent="0.25">
      <c r="A106" s="432" t="s">
        <v>57</v>
      </c>
      <c r="B106" s="8" t="s">
        <v>2</v>
      </c>
      <c r="C106" s="270">
        <v>1.7669999999999999</v>
      </c>
      <c r="D106" s="270">
        <v>1.7669999999999999</v>
      </c>
      <c r="E106" s="270">
        <v>1.7669999999999999</v>
      </c>
      <c r="F106" s="270">
        <v>1.7669999999999999</v>
      </c>
      <c r="G106" s="270">
        <v>1.7669999999999999</v>
      </c>
    </row>
    <row r="107" spans="1:7" x14ac:dyDescent="0.25">
      <c r="A107" s="433"/>
      <c r="B107" s="9" t="s">
        <v>67</v>
      </c>
      <c r="C107" s="75"/>
      <c r="D107" s="76"/>
      <c r="E107" s="77"/>
      <c r="F107" s="126"/>
      <c r="G107" s="118"/>
    </row>
    <row r="108" spans="1:7" ht="15.75" thickBot="1" x14ac:dyDescent="0.3">
      <c r="A108" s="433"/>
      <c r="B108" s="9" t="s">
        <v>3</v>
      </c>
      <c r="C108" s="75"/>
      <c r="D108" s="76"/>
      <c r="E108" s="77"/>
      <c r="F108" s="126"/>
      <c r="G108" s="118"/>
    </row>
    <row r="109" spans="1:7" x14ac:dyDescent="0.25">
      <c r="A109" s="432" t="s">
        <v>133</v>
      </c>
      <c r="B109" s="8" t="s">
        <v>2</v>
      </c>
      <c r="C109" s="270">
        <v>0.89</v>
      </c>
      <c r="D109" s="270">
        <v>0.89</v>
      </c>
      <c r="E109" s="270">
        <v>0.89</v>
      </c>
      <c r="F109" s="270">
        <v>0.89</v>
      </c>
      <c r="G109" s="270">
        <v>0.89</v>
      </c>
    </row>
    <row r="110" spans="1:7" x14ac:dyDescent="0.25">
      <c r="A110" s="433"/>
      <c r="B110" s="9" t="s">
        <v>67</v>
      </c>
      <c r="C110" s="75"/>
      <c r="D110" s="76"/>
      <c r="E110" s="77"/>
      <c r="F110" s="126"/>
      <c r="G110" s="118"/>
    </row>
    <row r="111" spans="1:7" ht="15.75" thickBot="1" x14ac:dyDescent="0.3">
      <c r="A111" s="433"/>
      <c r="B111" s="9" t="s">
        <v>3</v>
      </c>
      <c r="C111" s="75"/>
      <c r="D111" s="76"/>
      <c r="E111" s="77"/>
      <c r="F111" s="126"/>
      <c r="G111" s="118"/>
    </row>
    <row r="112" spans="1:7" x14ac:dyDescent="0.25">
      <c r="A112" s="432" t="s">
        <v>89</v>
      </c>
      <c r="B112" s="8" t="s">
        <v>2</v>
      </c>
      <c r="C112" s="270">
        <v>4.6100000000000003</v>
      </c>
      <c r="D112" s="270">
        <v>4.6100000000000003</v>
      </c>
      <c r="E112" s="270">
        <v>4.6100000000000003</v>
      </c>
      <c r="F112" s="270">
        <v>4.6100000000000003</v>
      </c>
      <c r="G112" s="117"/>
    </row>
    <row r="113" spans="1:7" x14ac:dyDescent="0.25">
      <c r="A113" s="433"/>
      <c r="B113" s="9" t="s">
        <v>67</v>
      </c>
      <c r="C113" s="266">
        <f t="shared" ref="C113:F113" si="15">$B$2</f>
        <v>3.01</v>
      </c>
      <c r="D113" s="266">
        <f t="shared" si="15"/>
        <v>3.01</v>
      </c>
      <c r="E113" s="266">
        <f t="shared" si="15"/>
        <v>3.01</v>
      </c>
      <c r="F113" s="266">
        <f t="shared" si="15"/>
        <v>3.01</v>
      </c>
      <c r="G113" s="118"/>
    </row>
    <row r="114" spans="1:7" ht="15.75" thickBot="1" x14ac:dyDescent="0.3">
      <c r="A114" s="433"/>
      <c r="B114" s="9" t="s">
        <v>3</v>
      </c>
      <c r="C114" s="231"/>
      <c r="D114" s="232"/>
      <c r="E114" s="233"/>
      <c r="F114" s="234"/>
      <c r="G114" s="118"/>
    </row>
    <row r="115" spans="1:7" x14ac:dyDescent="0.25">
      <c r="A115" s="432" t="s">
        <v>90</v>
      </c>
      <c r="B115" s="8" t="s">
        <v>2</v>
      </c>
      <c r="C115" s="270">
        <v>4.6100000000000003</v>
      </c>
      <c r="D115" s="270">
        <v>4.6100000000000003</v>
      </c>
      <c r="E115" s="270">
        <v>4.6100000000000003</v>
      </c>
      <c r="F115" s="270">
        <v>4.6100000000000003</v>
      </c>
      <c r="G115" s="117"/>
    </row>
    <row r="116" spans="1:7" x14ac:dyDescent="0.25">
      <c r="A116" s="433"/>
      <c r="B116" s="9" t="s">
        <v>67</v>
      </c>
      <c r="C116" s="266">
        <f t="shared" ref="C116:F116" si="16">$B$2</f>
        <v>3.01</v>
      </c>
      <c r="D116" s="266">
        <f t="shared" si="16"/>
        <v>3.01</v>
      </c>
      <c r="E116" s="266">
        <f t="shared" si="16"/>
        <v>3.01</v>
      </c>
      <c r="F116" s="266">
        <f t="shared" si="16"/>
        <v>3.01</v>
      </c>
      <c r="G116" s="118"/>
    </row>
    <row r="117" spans="1:7" ht="15.75" thickBot="1" x14ac:dyDescent="0.3">
      <c r="A117" s="433"/>
      <c r="B117" s="9" t="s">
        <v>3</v>
      </c>
      <c r="C117" s="231"/>
      <c r="D117" s="232"/>
      <c r="E117" s="233"/>
      <c r="F117" s="234"/>
      <c r="G117" s="118"/>
    </row>
    <row r="118" spans="1:7" x14ac:dyDescent="0.25">
      <c r="A118" s="432" t="s">
        <v>91</v>
      </c>
      <c r="B118" s="8" t="s">
        <v>2</v>
      </c>
      <c r="C118" s="270">
        <v>4.6100000000000003</v>
      </c>
      <c r="D118" s="270">
        <v>4.6100000000000003</v>
      </c>
      <c r="E118" s="270">
        <v>4.6100000000000003</v>
      </c>
      <c r="F118" s="270">
        <v>4.6100000000000003</v>
      </c>
      <c r="G118" s="117"/>
    </row>
    <row r="119" spans="1:7" x14ac:dyDescent="0.25">
      <c r="A119" s="433"/>
      <c r="B119" s="9" t="s">
        <v>67</v>
      </c>
      <c r="C119" s="266">
        <f t="shared" ref="C119:F119" si="17">$B$2</f>
        <v>3.01</v>
      </c>
      <c r="D119" s="266">
        <f t="shared" si="17"/>
        <v>3.01</v>
      </c>
      <c r="E119" s="266">
        <f t="shared" si="17"/>
        <v>3.01</v>
      </c>
      <c r="F119" s="266">
        <f t="shared" si="17"/>
        <v>3.01</v>
      </c>
      <c r="G119" s="118"/>
    </row>
    <row r="120" spans="1:7" ht="15.75" thickBot="1" x14ac:dyDescent="0.3">
      <c r="A120" s="433"/>
      <c r="B120" s="9" t="s">
        <v>3</v>
      </c>
      <c r="C120" s="231"/>
      <c r="D120" s="232"/>
      <c r="E120" s="233"/>
      <c r="F120" s="234"/>
      <c r="G120" s="118"/>
    </row>
    <row r="121" spans="1:7" x14ac:dyDescent="0.25">
      <c r="A121" s="432" t="s">
        <v>92</v>
      </c>
      <c r="B121" s="8" t="s">
        <v>2</v>
      </c>
      <c r="C121" s="270">
        <v>4.6100000000000003</v>
      </c>
      <c r="D121" s="270">
        <v>4.6100000000000003</v>
      </c>
      <c r="E121" s="270">
        <v>4.6100000000000003</v>
      </c>
      <c r="F121" s="270">
        <v>4.6100000000000003</v>
      </c>
      <c r="G121" s="117"/>
    </row>
    <row r="122" spans="1:7" x14ac:dyDescent="0.25">
      <c r="A122" s="433"/>
      <c r="B122" s="9" t="s">
        <v>67</v>
      </c>
      <c r="C122" s="266">
        <f t="shared" ref="C122:F122" si="18">$B$2</f>
        <v>3.01</v>
      </c>
      <c r="D122" s="266">
        <f t="shared" si="18"/>
        <v>3.01</v>
      </c>
      <c r="E122" s="266">
        <f t="shared" si="18"/>
        <v>3.01</v>
      </c>
      <c r="F122" s="266">
        <f t="shared" si="18"/>
        <v>3.01</v>
      </c>
      <c r="G122" s="118"/>
    </row>
    <row r="123" spans="1:7" ht="15.75" thickBot="1" x14ac:dyDescent="0.3">
      <c r="A123" s="433"/>
      <c r="B123" s="9" t="s">
        <v>3</v>
      </c>
      <c r="C123" s="231"/>
      <c r="D123" s="232"/>
      <c r="E123" s="233"/>
      <c r="F123" s="234"/>
      <c r="G123" s="118"/>
    </row>
    <row r="124" spans="1:7" x14ac:dyDescent="0.25">
      <c r="A124" s="432" t="s">
        <v>93</v>
      </c>
      <c r="B124" s="8" t="s">
        <v>2</v>
      </c>
      <c r="C124" s="270">
        <v>4.6100000000000003</v>
      </c>
      <c r="D124" s="270">
        <v>4.6100000000000003</v>
      </c>
      <c r="E124" s="270">
        <v>4.6100000000000003</v>
      </c>
      <c r="F124" s="270">
        <v>4.6100000000000003</v>
      </c>
      <c r="G124" s="117"/>
    </row>
    <row r="125" spans="1:7" x14ac:dyDescent="0.25">
      <c r="A125" s="433"/>
      <c r="B125" s="9" t="s">
        <v>67</v>
      </c>
      <c r="C125" s="266">
        <f t="shared" ref="C125:F125" si="19">$B$2</f>
        <v>3.01</v>
      </c>
      <c r="D125" s="266">
        <f t="shared" si="19"/>
        <v>3.01</v>
      </c>
      <c r="E125" s="266">
        <f t="shared" si="19"/>
        <v>3.01</v>
      </c>
      <c r="F125" s="266">
        <f t="shared" si="19"/>
        <v>3.01</v>
      </c>
      <c r="G125" s="118"/>
    </row>
    <row r="126" spans="1:7" ht="15.75" thickBot="1" x14ac:dyDescent="0.3">
      <c r="A126" s="433"/>
      <c r="B126" s="9" t="s">
        <v>3</v>
      </c>
      <c r="C126" s="231"/>
      <c r="D126" s="232"/>
      <c r="E126" s="233"/>
      <c r="F126" s="234"/>
      <c r="G126" s="118"/>
    </row>
    <row r="127" spans="1:7" x14ac:dyDescent="0.25">
      <c r="A127" s="432" t="s">
        <v>94</v>
      </c>
      <c r="B127" s="8" t="s">
        <v>2</v>
      </c>
      <c r="C127" s="270">
        <v>4.6100000000000003</v>
      </c>
      <c r="D127" s="270">
        <v>4.6100000000000003</v>
      </c>
      <c r="E127" s="270">
        <v>4.6100000000000003</v>
      </c>
      <c r="F127" s="270">
        <v>4.6100000000000003</v>
      </c>
      <c r="G127" s="117"/>
    </row>
    <row r="128" spans="1:7" x14ac:dyDescent="0.25">
      <c r="A128" s="433"/>
      <c r="B128" s="9" t="s">
        <v>67</v>
      </c>
      <c r="C128" s="266">
        <f t="shared" ref="C128:F128" si="20">$B$2</f>
        <v>3.01</v>
      </c>
      <c r="D128" s="266">
        <f t="shared" si="20"/>
        <v>3.01</v>
      </c>
      <c r="E128" s="266">
        <f t="shared" si="20"/>
        <v>3.01</v>
      </c>
      <c r="F128" s="266">
        <f t="shared" si="20"/>
        <v>3.01</v>
      </c>
      <c r="G128" s="118"/>
    </row>
    <row r="129" spans="1:10" ht="15.75" thickBot="1" x14ac:dyDescent="0.3">
      <c r="A129" s="433"/>
      <c r="B129" s="9" t="s">
        <v>3</v>
      </c>
      <c r="C129" s="231"/>
      <c r="D129" s="232"/>
      <c r="E129" s="233"/>
      <c r="F129" s="234"/>
      <c r="G129" s="118"/>
    </row>
    <row r="130" spans="1:10" x14ac:dyDescent="0.25">
      <c r="A130" s="432" t="s">
        <v>65</v>
      </c>
      <c r="B130" s="8" t="s">
        <v>2</v>
      </c>
      <c r="C130" s="270">
        <v>4.4290000000000003</v>
      </c>
      <c r="D130" s="232">
        <v>12.39</v>
      </c>
      <c r="E130" s="271">
        <v>12.39</v>
      </c>
      <c r="F130" s="274">
        <v>17.68</v>
      </c>
      <c r="G130" s="117"/>
    </row>
    <row r="131" spans="1:10" x14ac:dyDescent="0.25">
      <c r="A131" s="433"/>
      <c r="B131" s="9" t="s">
        <v>67</v>
      </c>
      <c r="C131" s="231"/>
      <c r="D131" s="232"/>
      <c r="E131" s="233"/>
      <c r="F131" s="234"/>
      <c r="G131" s="118"/>
    </row>
    <row r="132" spans="1:10" ht="15.75" thickBot="1" x14ac:dyDescent="0.3">
      <c r="A132" s="433"/>
      <c r="B132" s="9" t="s">
        <v>3</v>
      </c>
      <c r="C132" s="231"/>
      <c r="D132" s="232"/>
      <c r="E132" s="233"/>
      <c r="F132" s="234"/>
      <c r="G132" s="118"/>
    </row>
    <row r="133" spans="1:10" x14ac:dyDescent="0.25">
      <c r="A133" s="432" t="s">
        <v>66</v>
      </c>
      <c r="B133" s="8" t="s">
        <v>2</v>
      </c>
      <c r="C133" s="270">
        <v>7.44</v>
      </c>
      <c r="D133" s="232">
        <v>14.15</v>
      </c>
      <c r="E133" s="271">
        <v>14.15</v>
      </c>
      <c r="F133" s="274">
        <v>24.73</v>
      </c>
      <c r="G133" s="117"/>
    </row>
    <row r="134" spans="1:10" x14ac:dyDescent="0.25">
      <c r="A134" s="433"/>
      <c r="B134" s="9" t="s">
        <v>67</v>
      </c>
      <c r="C134" s="231"/>
      <c r="D134" s="232"/>
      <c r="E134" s="233"/>
      <c r="F134" s="234"/>
      <c r="G134" s="118"/>
    </row>
    <row r="135" spans="1:10" ht="15.75" thickBot="1" x14ac:dyDescent="0.3">
      <c r="A135" s="434"/>
      <c r="B135" s="10" t="s">
        <v>3</v>
      </c>
      <c r="C135" s="241"/>
      <c r="D135" s="242"/>
      <c r="E135" s="243"/>
      <c r="F135" s="244"/>
      <c r="G135" s="245"/>
      <c r="H135" t="s">
        <v>188</v>
      </c>
      <c r="I135" t="s">
        <v>187</v>
      </c>
      <c r="J135" t="s">
        <v>189</v>
      </c>
    </row>
    <row r="136" spans="1:10" x14ac:dyDescent="0.25">
      <c r="A136" s="432" t="s">
        <v>160</v>
      </c>
      <c r="B136" s="8" t="s">
        <v>2</v>
      </c>
      <c r="C136" s="270">
        <v>0.99</v>
      </c>
      <c r="D136" s="275">
        <v>1.17</v>
      </c>
      <c r="E136" s="271">
        <v>1.17</v>
      </c>
      <c r="F136" s="276">
        <v>1.77</v>
      </c>
      <c r="G136" s="246"/>
      <c r="H136" s="281">
        <v>0.43</v>
      </c>
      <c r="I136" s="281">
        <v>0.64</v>
      </c>
    </row>
    <row r="137" spans="1:10" x14ac:dyDescent="0.25">
      <c r="A137" s="433"/>
      <c r="B137" s="9" t="s">
        <v>67</v>
      </c>
      <c r="C137" s="231"/>
      <c r="D137" s="232"/>
      <c r="E137" s="233"/>
      <c r="F137" s="234"/>
      <c r="G137" s="118"/>
    </row>
    <row r="138" spans="1:10" ht="15.75" thickBot="1" x14ac:dyDescent="0.3">
      <c r="A138" s="434"/>
      <c r="B138" s="10" t="s">
        <v>3</v>
      </c>
      <c r="C138" s="236"/>
      <c r="D138" s="237"/>
      <c r="E138" s="238"/>
      <c r="F138" s="239"/>
      <c r="G138" s="240"/>
    </row>
    <row r="139" spans="1:10" x14ac:dyDescent="0.25">
      <c r="A139" s="298" t="s">
        <v>203</v>
      </c>
      <c r="B139" s="300" t="s">
        <v>2</v>
      </c>
      <c r="C139" s="270">
        <v>2</v>
      </c>
      <c r="D139" s="299"/>
      <c r="E139" s="271"/>
      <c r="F139" s="276"/>
      <c r="G139" s="246"/>
    </row>
    <row r="140" spans="1:10" ht="15.75" thickBot="1" x14ac:dyDescent="0.3">
      <c r="A140" s="302" t="s">
        <v>204</v>
      </c>
      <c r="B140" s="301" t="s">
        <v>204</v>
      </c>
      <c r="C140" s="236">
        <v>1</v>
      </c>
      <c r="D140" s="237"/>
      <c r="E140" s="238"/>
      <c r="F140" s="239"/>
      <c r="G140" s="240"/>
    </row>
    <row r="141" spans="1:10" x14ac:dyDescent="0.25">
      <c r="C141" s="281"/>
      <c r="D141" s="281"/>
      <c r="E141" s="281"/>
      <c r="F141" s="281"/>
      <c r="G141" s="297"/>
    </row>
    <row r="142" spans="1:10" x14ac:dyDescent="0.25">
      <c r="C142" s="281"/>
      <c r="D142" s="281"/>
      <c r="E142" s="281"/>
      <c r="F142" s="281"/>
      <c r="G142" s="297"/>
    </row>
    <row r="144" spans="1:10" x14ac:dyDescent="0.25">
      <c r="A144" s="1" t="s">
        <v>119</v>
      </c>
    </row>
    <row r="145" spans="1:1" x14ac:dyDescent="0.25">
      <c r="A145" s="1" t="s">
        <v>69</v>
      </c>
    </row>
    <row r="146" spans="1:1" x14ac:dyDescent="0.25">
      <c r="A146" s="1" t="s">
        <v>70</v>
      </c>
    </row>
    <row r="147" spans="1:1" x14ac:dyDescent="0.25">
      <c r="A147" s="1" t="s">
        <v>120</v>
      </c>
    </row>
    <row r="148" spans="1:1" x14ac:dyDescent="0.25">
      <c r="A148" s="1" t="s">
        <v>121</v>
      </c>
    </row>
    <row r="149" spans="1:1" x14ac:dyDescent="0.25">
      <c r="A149" s="1" t="s">
        <v>118</v>
      </c>
    </row>
    <row r="151" spans="1:1" x14ac:dyDescent="0.25">
      <c r="A151" s="1" t="s">
        <v>96</v>
      </c>
    </row>
  </sheetData>
  <mergeCells count="46">
    <mergeCell ref="A100:A102"/>
    <mergeCell ref="A103:A105"/>
    <mergeCell ref="A133:A135"/>
    <mergeCell ref="A118:A120"/>
    <mergeCell ref="A121:A123"/>
    <mergeCell ref="A124:A126"/>
    <mergeCell ref="A127:A129"/>
    <mergeCell ref="A130:A132"/>
    <mergeCell ref="A88:A90"/>
    <mergeCell ref="A91:A93"/>
    <mergeCell ref="A94:A96"/>
    <mergeCell ref="A97:A99"/>
    <mergeCell ref="A82:A84"/>
    <mergeCell ref="A85:A87"/>
    <mergeCell ref="A1:G1"/>
    <mergeCell ref="A64:A66"/>
    <mergeCell ref="A67:A69"/>
    <mergeCell ref="A70:A72"/>
    <mergeCell ref="A73:A75"/>
    <mergeCell ref="A46:A48"/>
    <mergeCell ref="A49:A51"/>
    <mergeCell ref="A52:A54"/>
    <mergeCell ref="A55:A57"/>
    <mergeCell ref="A58:A60"/>
    <mergeCell ref="A22:A24"/>
    <mergeCell ref="A25:A27"/>
    <mergeCell ref="A31:A33"/>
    <mergeCell ref="A28:A30"/>
    <mergeCell ref="A7:A9"/>
    <mergeCell ref="A10:A12"/>
    <mergeCell ref="A136:A138"/>
    <mergeCell ref="A76:A78"/>
    <mergeCell ref="C5:E5"/>
    <mergeCell ref="A61:A63"/>
    <mergeCell ref="A34:A36"/>
    <mergeCell ref="A37:A39"/>
    <mergeCell ref="A40:A42"/>
    <mergeCell ref="A43:A45"/>
    <mergeCell ref="A13:A15"/>
    <mergeCell ref="A16:A18"/>
    <mergeCell ref="A19:A21"/>
    <mergeCell ref="A106:A108"/>
    <mergeCell ref="A109:A111"/>
    <mergeCell ref="A112:A114"/>
    <mergeCell ref="A115:A117"/>
    <mergeCell ref="A79:A81"/>
  </mergeCells>
  <pageMargins left="0.23622047244094491" right="0.23622047244094491" top="0.74803149606299213" bottom="0.74803149606299213" header="0.31496062992125984" footer="0.31496062992125984"/>
  <pageSetup scale="57" fitToHeight="0" orientation="landscape" r:id="rId1"/>
  <rowBreaks count="1" manualBreakCount="1">
    <brk id="78"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6"/>
  <sheetViews>
    <sheetView workbookViewId="0">
      <pane xSplit="1" ySplit="6" topLeftCell="B7" activePane="bottomRight" state="frozen"/>
      <selection pane="topRight" activeCell="B1" sqref="B1"/>
      <selection pane="bottomLeft" activeCell="A6" sqref="A6"/>
      <selection pane="bottomRight" activeCell="B7" sqref="B7"/>
    </sheetView>
  </sheetViews>
  <sheetFormatPr baseColWidth="10" defaultColWidth="11.42578125" defaultRowHeight="15" x14ac:dyDescent="0.25"/>
  <cols>
    <col min="1" max="1" width="50.7109375" style="133" customWidth="1"/>
    <col min="2" max="2" width="16.28515625" style="134" bestFit="1" customWidth="1"/>
    <col min="3" max="3" width="12.7109375" style="135" bestFit="1" customWidth="1"/>
    <col min="4" max="4" width="14.28515625" style="134" bestFit="1" customWidth="1"/>
    <col min="5" max="5" width="16.28515625" style="134" bestFit="1" customWidth="1"/>
    <col min="6" max="6" width="12.7109375" style="135" bestFit="1" customWidth="1"/>
    <col min="7" max="7" width="14.28515625" style="134" bestFit="1" customWidth="1"/>
    <col min="8" max="8" width="11.42578125" style="134"/>
    <col min="9" max="9" width="16.28515625" style="134" bestFit="1" customWidth="1"/>
    <col min="10" max="10" width="12.7109375" style="135" bestFit="1" customWidth="1"/>
    <col min="11" max="11" width="14.28515625" style="134" bestFit="1" customWidth="1"/>
    <col min="12" max="12" width="16.28515625" style="134" bestFit="1" customWidth="1"/>
    <col min="13" max="13" width="12.7109375" style="135" bestFit="1" customWidth="1"/>
    <col min="14" max="14" width="14.28515625" style="134" bestFit="1" customWidth="1"/>
    <col min="15" max="15" width="14.28515625" style="134" customWidth="1"/>
    <col min="16" max="16384" width="11.42578125" style="134"/>
  </cols>
  <sheetData>
    <row r="1" spans="1:15" x14ac:dyDescent="0.25">
      <c r="A1" s="133" t="s">
        <v>134</v>
      </c>
      <c r="B1" s="134">
        <v>644350</v>
      </c>
      <c r="C1" s="175" t="s">
        <v>135</v>
      </c>
      <c r="D1" s="174">
        <f>B1/30</f>
        <v>21478.333333333332</v>
      </c>
      <c r="G1" s="174"/>
      <c r="J1" s="134"/>
      <c r="M1" s="175"/>
      <c r="N1" s="174"/>
      <c r="O1" s="174"/>
    </row>
    <row r="2" spans="1:15" ht="15.75" thickBot="1" x14ac:dyDescent="0.3"/>
    <row r="3" spans="1:15" ht="15.75" thickBot="1" x14ac:dyDescent="0.3">
      <c r="A3" s="499" t="s">
        <v>0</v>
      </c>
      <c r="B3" s="501" t="s">
        <v>136</v>
      </c>
      <c r="C3" s="502"/>
      <c r="D3" s="502"/>
      <c r="E3" s="502"/>
      <c r="F3" s="502"/>
      <c r="G3" s="502"/>
      <c r="H3" s="502"/>
      <c r="I3" s="502"/>
      <c r="J3" s="502"/>
      <c r="K3" s="502"/>
      <c r="L3" s="502"/>
      <c r="M3" s="502"/>
      <c r="N3" s="502"/>
      <c r="O3" s="503"/>
    </row>
    <row r="4" spans="1:15" ht="15.75" thickBot="1" x14ac:dyDescent="0.3">
      <c r="A4" s="500"/>
      <c r="B4" s="504" t="s">
        <v>6</v>
      </c>
      <c r="C4" s="505"/>
      <c r="D4" s="505"/>
      <c r="E4" s="505"/>
      <c r="F4" s="505"/>
      <c r="G4" s="505"/>
      <c r="H4" s="506"/>
      <c r="I4" s="507" t="s">
        <v>137</v>
      </c>
      <c r="J4" s="508"/>
      <c r="K4" s="508"/>
      <c r="L4" s="508"/>
      <c r="M4" s="508"/>
      <c r="N4" s="508"/>
      <c r="O4" s="509"/>
    </row>
    <row r="5" spans="1:15" x14ac:dyDescent="0.25">
      <c r="A5" s="500"/>
      <c r="B5" s="511" t="s">
        <v>138</v>
      </c>
      <c r="C5" s="512"/>
      <c r="D5" s="513"/>
      <c r="E5" s="519" t="s">
        <v>149</v>
      </c>
      <c r="F5" s="517"/>
      <c r="G5" s="518"/>
      <c r="H5" s="514" t="s">
        <v>150</v>
      </c>
      <c r="I5" s="511" t="s">
        <v>138</v>
      </c>
      <c r="J5" s="512"/>
      <c r="K5" s="513"/>
      <c r="L5" s="516" t="s">
        <v>149</v>
      </c>
      <c r="M5" s="517"/>
      <c r="N5" s="518"/>
      <c r="O5" s="514" t="s">
        <v>150</v>
      </c>
    </row>
    <row r="6" spans="1:15" s="175" customFormat="1" ht="15.75" thickBot="1" x14ac:dyDescent="0.3">
      <c r="A6" s="510"/>
      <c r="B6" s="136" t="s">
        <v>147</v>
      </c>
      <c r="C6" s="137" t="s">
        <v>148</v>
      </c>
      <c r="D6" s="138" t="s">
        <v>138</v>
      </c>
      <c r="E6" s="160" t="s">
        <v>147</v>
      </c>
      <c r="F6" s="149" t="s">
        <v>148</v>
      </c>
      <c r="G6" s="150" t="s">
        <v>138</v>
      </c>
      <c r="H6" s="515"/>
      <c r="I6" s="136" t="s">
        <v>147</v>
      </c>
      <c r="J6" s="137" t="s">
        <v>148</v>
      </c>
      <c r="K6" s="138" t="s">
        <v>138</v>
      </c>
      <c r="L6" s="148" t="s">
        <v>147</v>
      </c>
      <c r="M6" s="149" t="s">
        <v>148</v>
      </c>
      <c r="N6" s="150" t="s">
        <v>138</v>
      </c>
      <c r="O6" s="515"/>
    </row>
    <row r="7" spans="1:15" x14ac:dyDescent="0.25">
      <c r="A7" s="127" t="s">
        <v>139</v>
      </c>
      <c r="B7" s="139">
        <v>71042</v>
      </c>
      <c r="C7" s="140">
        <v>0.62</v>
      </c>
      <c r="D7" s="141">
        <f t="shared" ref="D7:D46" si="0">B7*C7</f>
        <v>44046.04</v>
      </c>
      <c r="E7" s="161">
        <f>VALORES!D7</f>
        <v>117000</v>
      </c>
      <c r="F7" s="152">
        <v>0.62</v>
      </c>
      <c r="G7" s="162">
        <f t="shared" ref="G7:G46" si="1">E7*F7</f>
        <v>72540</v>
      </c>
      <c r="H7" s="176">
        <f>G7-D7</f>
        <v>28493.96</v>
      </c>
      <c r="I7" s="139">
        <v>94309</v>
      </c>
      <c r="J7" s="140">
        <v>0.62</v>
      </c>
      <c r="K7" s="141">
        <f>I7*J7</f>
        <v>58471.58</v>
      </c>
      <c r="L7" s="151">
        <f>VALORES!F7</f>
        <v>206000</v>
      </c>
      <c r="M7" s="152">
        <v>0.62</v>
      </c>
      <c r="N7" s="153">
        <f t="shared" ref="N7:N46" si="2">L7*M7</f>
        <v>127720</v>
      </c>
      <c r="O7" s="171">
        <f>N7-K7</f>
        <v>69248.42</v>
      </c>
    </row>
    <row r="8" spans="1:15" x14ac:dyDescent="0.25">
      <c r="A8" s="127" t="s">
        <v>140</v>
      </c>
      <c r="B8" s="139"/>
      <c r="C8" s="140">
        <v>0.62</v>
      </c>
      <c r="D8" s="141">
        <f t="shared" si="0"/>
        <v>0</v>
      </c>
      <c r="E8" s="161"/>
      <c r="F8" s="152">
        <v>0.62</v>
      </c>
      <c r="G8" s="162">
        <f t="shared" si="1"/>
        <v>0</v>
      </c>
      <c r="H8" s="177">
        <f t="shared" ref="H8:H46" si="3">G8-D8</f>
        <v>0</v>
      </c>
      <c r="I8" s="139">
        <v>340855</v>
      </c>
      <c r="J8" s="140">
        <v>0.62</v>
      </c>
      <c r="K8" s="141">
        <f t="shared" ref="K8:K46" si="4">I8*J8</f>
        <v>211330.1</v>
      </c>
      <c r="L8" s="151">
        <v>250000</v>
      </c>
      <c r="M8" s="152">
        <v>0.62</v>
      </c>
      <c r="N8" s="153">
        <f t="shared" si="2"/>
        <v>155000</v>
      </c>
      <c r="O8" s="171">
        <f t="shared" ref="O8:O46" si="5">N8-K8</f>
        <v>-56330.100000000006</v>
      </c>
    </row>
    <row r="9" spans="1:15" ht="45" x14ac:dyDescent="0.25">
      <c r="A9" s="128" t="s">
        <v>74</v>
      </c>
      <c r="B9" s="142">
        <v>99083</v>
      </c>
      <c r="C9" s="143">
        <v>0.62</v>
      </c>
      <c r="D9" s="144">
        <f t="shared" si="0"/>
        <v>61431.46</v>
      </c>
      <c r="E9" s="163">
        <f>VALORES!D17</f>
        <v>198000</v>
      </c>
      <c r="F9" s="155">
        <v>0.62</v>
      </c>
      <c r="G9" s="164">
        <f t="shared" si="1"/>
        <v>122760</v>
      </c>
      <c r="H9" s="177">
        <f t="shared" si="3"/>
        <v>61328.54</v>
      </c>
      <c r="I9" s="142">
        <v>127610</v>
      </c>
      <c r="J9" s="143">
        <v>0.62</v>
      </c>
      <c r="K9" s="144">
        <f t="shared" si="4"/>
        <v>79118.2</v>
      </c>
      <c r="L9" s="154">
        <f>VALORES!F17</f>
        <v>255000</v>
      </c>
      <c r="M9" s="155">
        <v>0.62</v>
      </c>
      <c r="N9" s="156">
        <f t="shared" si="2"/>
        <v>158100</v>
      </c>
      <c r="O9" s="172">
        <f t="shared" si="5"/>
        <v>78981.8</v>
      </c>
    </row>
    <row r="10" spans="1:15" ht="30" x14ac:dyDescent="0.25">
      <c r="A10" s="128" t="s">
        <v>141</v>
      </c>
      <c r="B10" s="182"/>
      <c r="C10" s="184"/>
      <c r="D10" s="185"/>
      <c r="E10" s="183"/>
      <c r="F10" s="184"/>
      <c r="G10" s="186"/>
      <c r="H10" s="181"/>
      <c r="I10" s="142">
        <v>135044</v>
      </c>
      <c r="J10" s="143">
        <v>0.62</v>
      </c>
      <c r="K10" s="144">
        <f t="shared" si="4"/>
        <v>83727.28</v>
      </c>
      <c r="L10" s="154">
        <f>VALORES!F27</f>
        <v>270000</v>
      </c>
      <c r="M10" s="155">
        <v>0.62</v>
      </c>
      <c r="N10" s="156">
        <f t="shared" si="2"/>
        <v>167400</v>
      </c>
      <c r="O10" s="172">
        <f t="shared" si="5"/>
        <v>83672.72</v>
      </c>
    </row>
    <row r="11" spans="1:15" ht="30" x14ac:dyDescent="0.25">
      <c r="A11" s="128" t="s">
        <v>142</v>
      </c>
      <c r="B11" s="182"/>
      <c r="C11" s="184"/>
      <c r="D11" s="185"/>
      <c r="E11" s="183"/>
      <c r="F11" s="184"/>
      <c r="G11" s="186"/>
      <c r="H11" s="181"/>
      <c r="I11" s="142">
        <v>94709</v>
      </c>
      <c r="J11" s="143">
        <v>0.62</v>
      </c>
      <c r="K11" s="144">
        <f t="shared" si="4"/>
        <v>58719.58</v>
      </c>
      <c r="L11" s="154">
        <f>VALORES!F37</f>
        <v>190000</v>
      </c>
      <c r="M11" s="155">
        <v>0.62</v>
      </c>
      <c r="N11" s="156">
        <f t="shared" si="2"/>
        <v>117800</v>
      </c>
      <c r="O11" s="172">
        <f t="shared" si="5"/>
        <v>59080.42</v>
      </c>
    </row>
    <row r="12" spans="1:15" x14ac:dyDescent="0.25">
      <c r="A12" s="128" t="s">
        <v>143</v>
      </c>
      <c r="B12" s="182"/>
      <c r="C12" s="184"/>
      <c r="D12" s="185"/>
      <c r="E12" s="183"/>
      <c r="F12" s="184"/>
      <c r="G12" s="186"/>
      <c r="H12" s="181"/>
      <c r="I12" s="142">
        <v>94709</v>
      </c>
      <c r="J12" s="143">
        <v>0.62</v>
      </c>
      <c r="K12" s="144">
        <f t="shared" si="4"/>
        <v>58719.58</v>
      </c>
      <c r="L12" s="154">
        <f>VALORES!F47</f>
        <v>207600</v>
      </c>
      <c r="M12" s="155">
        <v>0.62</v>
      </c>
      <c r="N12" s="156">
        <f t="shared" si="2"/>
        <v>128712</v>
      </c>
      <c r="O12" s="172">
        <f t="shared" si="5"/>
        <v>69992.42</v>
      </c>
    </row>
    <row r="13" spans="1:15" ht="30" x14ac:dyDescent="0.25">
      <c r="A13" s="128" t="s">
        <v>77</v>
      </c>
      <c r="B13" s="142">
        <v>42641</v>
      </c>
      <c r="C13" s="143">
        <v>0.62</v>
      </c>
      <c r="D13" s="144">
        <f t="shared" si="0"/>
        <v>26437.42</v>
      </c>
      <c r="E13" s="163">
        <f>VALORES!D57</f>
        <v>115000</v>
      </c>
      <c r="F13" s="155">
        <v>0.62</v>
      </c>
      <c r="G13" s="164">
        <f t="shared" si="1"/>
        <v>71300</v>
      </c>
      <c r="H13" s="177">
        <f t="shared" si="3"/>
        <v>44862.58</v>
      </c>
      <c r="I13" s="142">
        <v>63175</v>
      </c>
      <c r="J13" s="143">
        <v>0.62</v>
      </c>
      <c r="K13" s="144">
        <f t="shared" si="4"/>
        <v>39168.5</v>
      </c>
      <c r="L13" s="154">
        <f>VALORES!F57</f>
        <v>115000</v>
      </c>
      <c r="M13" s="155">
        <v>0.62</v>
      </c>
      <c r="N13" s="156">
        <f t="shared" si="2"/>
        <v>71300</v>
      </c>
      <c r="O13" s="172">
        <f t="shared" si="5"/>
        <v>32131.5</v>
      </c>
    </row>
    <row r="14" spans="1:15" ht="30" x14ac:dyDescent="0.25">
      <c r="A14" s="128" t="s">
        <v>78</v>
      </c>
      <c r="B14" s="142">
        <v>53908</v>
      </c>
      <c r="C14" s="143">
        <v>0.62</v>
      </c>
      <c r="D14" s="144">
        <f t="shared" si="0"/>
        <v>33422.959999999999</v>
      </c>
      <c r="E14" s="163">
        <f>VALORES!D67</f>
        <v>108000</v>
      </c>
      <c r="F14" s="155">
        <v>0.62</v>
      </c>
      <c r="G14" s="164">
        <f t="shared" si="1"/>
        <v>66960</v>
      </c>
      <c r="H14" s="177">
        <f t="shared" si="3"/>
        <v>33537.040000000001</v>
      </c>
      <c r="I14" s="142">
        <v>84709</v>
      </c>
      <c r="J14" s="143">
        <v>0.62</v>
      </c>
      <c r="K14" s="144">
        <f t="shared" si="4"/>
        <v>52519.58</v>
      </c>
      <c r="L14" s="154">
        <f>VALORES!F67</f>
        <v>170000</v>
      </c>
      <c r="M14" s="155">
        <v>0.62</v>
      </c>
      <c r="N14" s="156">
        <f t="shared" si="2"/>
        <v>105400</v>
      </c>
      <c r="O14" s="172">
        <f t="shared" si="5"/>
        <v>52880.42</v>
      </c>
    </row>
    <row r="15" spans="1:15" ht="30" x14ac:dyDescent="0.25">
      <c r="A15" s="128" t="s">
        <v>79</v>
      </c>
      <c r="B15" s="142">
        <v>53908</v>
      </c>
      <c r="C15" s="143">
        <v>0.62</v>
      </c>
      <c r="D15" s="144">
        <f t="shared" si="0"/>
        <v>33422.959999999999</v>
      </c>
      <c r="E15" s="163">
        <f>VALORES!D77</f>
        <v>108000</v>
      </c>
      <c r="F15" s="155">
        <v>0.62</v>
      </c>
      <c r="G15" s="164">
        <f t="shared" si="1"/>
        <v>66960</v>
      </c>
      <c r="H15" s="177">
        <f t="shared" si="3"/>
        <v>33537.040000000001</v>
      </c>
      <c r="I15" s="142">
        <v>84709</v>
      </c>
      <c r="J15" s="143">
        <v>0.62</v>
      </c>
      <c r="K15" s="144">
        <f t="shared" si="4"/>
        <v>52519.58</v>
      </c>
      <c r="L15" s="154">
        <f>VALORES!F77</f>
        <v>170000</v>
      </c>
      <c r="M15" s="155">
        <v>0.62</v>
      </c>
      <c r="N15" s="156">
        <f t="shared" si="2"/>
        <v>105400</v>
      </c>
      <c r="O15" s="172">
        <f t="shared" si="5"/>
        <v>52880.42</v>
      </c>
    </row>
    <row r="16" spans="1:15" ht="30" x14ac:dyDescent="0.25">
      <c r="A16" s="128" t="s">
        <v>80</v>
      </c>
      <c r="B16" s="142"/>
      <c r="C16" s="143">
        <v>0.62</v>
      </c>
      <c r="D16" s="144">
        <f t="shared" si="0"/>
        <v>0</v>
      </c>
      <c r="E16" s="163">
        <f>VALORES!D87</f>
        <v>108000</v>
      </c>
      <c r="F16" s="155">
        <v>0.62</v>
      </c>
      <c r="G16" s="164">
        <f t="shared" si="1"/>
        <v>66960</v>
      </c>
      <c r="H16" s="177">
        <f t="shared" si="3"/>
        <v>66960</v>
      </c>
      <c r="I16" s="142"/>
      <c r="J16" s="143">
        <v>0.62</v>
      </c>
      <c r="K16" s="144">
        <f t="shared" si="4"/>
        <v>0</v>
      </c>
      <c r="L16" s="154">
        <f>VALORES!F87</f>
        <v>170000</v>
      </c>
      <c r="M16" s="155">
        <v>0.62</v>
      </c>
      <c r="N16" s="156">
        <f t="shared" si="2"/>
        <v>105400</v>
      </c>
      <c r="O16" s="172">
        <f t="shared" si="5"/>
        <v>105400</v>
      </c>
    </row>
    <row r="17" spans="1:15" ht="30" x14ac:dyDescent="0.25">
      <c r="A17" s="128" t="s">
        <v>29</v>
      </c>
      <c r="B17" s="142">
        <v>43000</v>
      </c>
      <c r="C17" s="143">
        <v>0.62</v>
      </c>
      <c r="D17" s="144">
        <f t="shared" si="0"/>
        <v>26660</v>
      </c>
      <c r="E17" s="163">
        <f>VALORES!D97</f>
        <v>86000</v>
      </c>
      <c r="F17" s="155">
        <v>0.62</v>
      </c>
      <c r="G17" s="164">
        <f t="shared" si="1"/>
        <v>53320</v>
      </c>
      <c r="H17" s="177">
        <f t="shared" si="3"/>
        <v>26660</v>
      </c>
      <c r="I17" s="142">
        <v>43000</v>
      </c>
      <c r="J17" s="143">
        <v>0.62</v>
      </c>
      <c r="K17" s="144">
        <f t="shared" si="4"/>
        <v>26660</v>
      </c>
      <c r="L17" s="154">
        <f>VALORES!F97</f>
        <v>86000</v>
      </c>
      <c r="M17" s="155">
        <v>0.62</v>
      </c>
      <c r="N17" s="156">
        <f t="shared" si="2"/>
        <v>53320</v>
      </c>
      <c r="O17" s="172">
        <f t="shared" si="5"/>
        <v>26660</v>
      </c>
    </row>
    <row r="18" spans="1:15" ht="30" x14ac:dyDescent="0.25">
      <c r="A18" s="129" t="s">
        <v>83</v>
      </c>
      <c r="B18" s="142">
        <v>31214</v>
      </c>
      <c r="C18" s="143">
        <v>0.62</v>
      </c>
      <c r="D18" s="144">
        <f t="shared" si="0"/>
        <v>19352.68</v>
      </c>
      <c r="E18" s="163">
        <f>VALORES!D107</f>
        <v>87000</v>
      </c>
      <c r="F18" s="155">
        <v>0.62</v>
      </c>
      <c r="G18" s="164">
        <f t="shared" si="1"/>
        <v>53940</v>
      </c>
      <c r="H18" s="177">
        <f t="shared" si="3"/>
        <v>34587.32</v>
      </c>
      <c r="I18" s="142">
        <v>32248</v>
      </c>
      <c r="J18" s="143">
        <v>0.62</v>
      </c>
      <c r="K18" s="144">
        <f t="shared" si="4"/>
        <v>19993.759999999998</v>
      </c>
      <c r="L18" s="154">
        <f>VALORES!F107</f>
        <v>87000</v>
      </c>
      <c r="M18" s="155">
        <v>0.62</v>
      </c>
      <c r="N18" s="156">
        <f t="shared" si="2"/>
        <v>53940</v>
      </c>
      <c r="O18" s="172">
        <f t="shared" si="5"/>
        <v>33946.240000000005</v>
      </c>
    </row>
    <row r="19" spans="1:15" ht="30" x14ac:dyDescent="0.25">
      <c r="A19" s="129" t="s">
        <v>82</v>
      </c>
      <c r="B19" s="142">
        <v>36685</v>
      </c>
      <c r="C19" s="143">
        <v>0.62</v>
      </c>
      <c r="D19" s="144">
        <f t="shared" si="0"/>
        <v>22744.7</v>
      </c>
      <c r="E19" s="163">
        <f>VALORES!D117</f>
        <v>74000</v>
      </c>
      <c r="F19" s="155">
        <v>0.62</v>
      </c>
      <c r="G19" s="164">
        <f t="shared" si="1"/>
        <v>45880</v>
      </c>
      <c r="H19" s="177">
        <f t="shared" si="3"/>
        <v>23135.3</v>
      </c>
      <c r="I19" s="142">
        <v>95002</v>
      </c>
      <c r="J19" s="143">
        <v>0.62</v>
      </c>
      <c r="K19" s="144">
        <f t="shared" si="4"/>
        <v>58901.24</v>
      </c>
      <c r="L19" s="154">
        <f>VALORES!F117</f>
        <v>191000</v>
      </c>
      <c r="M19" s="155">
        <v>0.62</v>
      </c>
      <c r="N19" s="156">
        <f t="shared" si="2"/>
        <v>118420</v>
      </c>
      <c r="O19" s="172">
        <f t="shared" si="5"/>
        <v>59518.76</v>
      </c>
    </row>
    <row r="20" spans="1:15" ht="30" x14ac:dyDescent="0.25">
      <c r="A20" s="128" t="s">
        <v>81</v>
      </c>
      <c r="B20" s="142">
        <v>33828</v>
      </c>
      <c r="C20" s="143">
        <v>0.62</v>
      </c>
      <c r="D20" s="144">
        <f t="shared" si="0"/>
        <v>20973.360000000001</v>
      </c>
      <c r="E20" s="163">
        <f>VALORES!D127</f>
        <v>68000</v>
      </c>
      <c r="F20" s="155">
        <v>0.62</v>
      </c>
      <c r="G20" s="164">
        <f t="shared" si="1"/>
        <v>42160</v>
      </c>
      <c r="H20" s="177">
        <f t="shared" si="3"/>
        <v>21186.639999999999</v>
      </c>
      <c r="I20" s="142">
        <v>61549</v>
      </c>
      <c r="J20" s="143">
        <v>0.62</v>
      </c>
      <c r="K20" s="144">
        <f t="shared" si="4"/>
        <v>38160.379999999997</v>
      </c>
      <c r="L20" s="154">
        <f>VALORES!F127</f>
        <v>123000</v>
      </c>
      <c r="M20" s="155">
        <v>0.62</v>
      </c>
      <c r="N20" s="156">
        <f t="shared" si="2"/>
        <v>76260</v>
      </c>
      <c r="O20" s="172">
        <f t="shared" si="5"/>
        <v>38099.620000000003</v>
      </c>
    </row>
    <row r="21" spans="1:15" ht="30" x14ac:dyDescent="0.25">
      <c r="A21" s="128" t="s">
        <v>84</v>
      </c>
      <c r="B21" s="142"/>
      <c r="C21" s="143">
        <v>0.62</v>
      </c>
      <c r="D21" s="144">
        <f t="shared" si="0"/>
        <v>0</v>
      </c>
      <c r="E21" s="163">
        <f>VALORES!D137</f>
        <v>124000</v>
      </c>
      <c r="F21" s="155">
        <v>0.62</v>
      </c>
      <c r="G21" s="164">
        <f t="shared" si="1"/>
        <v>76880</v>
      </c>
      <c r="H21" s="177">
        <f t="shared" si="3"/>
        <v>76880</v>
      </c>
      <c r="I21" s="142">
        <v>105378</v>
      </c>
      <c r="J21" s="143">
        <v>0.62</v>
      </c>
      <c r="K21" s="144">
        <f t="shared" si="4"/>
        <v>65334.36</v>
      </c>
      <c r="L21" s="154">
        <f>VALORES!F137</f>
        <v>211000</v>
      </c>
      <c r="M21" s="155">
        <v>0.62</v>
      </c>
      <c r="N21" s="156">
        <f t="shared" si="2"/>
        <v>130820</v>
      </c>
      <c r="O21" s="172">
        <f t="shared" si="5"/>
        <v>65485.64</v>
      </c>
    </row>
    <row r="22" spans="1:15" x14ac:dyDescent="0.25">
      <c r="A22" s="128" t="s">
        <v>41</v>
      </c>
      <c r="B22" s="142">
        <v>48908</v>
      </c>
      <c r="C22" s="143">
        <v>0.62</v>
      </c>
      <c r="D22" s="144">
        <f t="shared" si="0"/>
        <v>30322.959999999999</v>
      </c>
      <c r="E22" s="163">
        <f>VALORES!D157</f>
        <v>99000</v>
      </c>
      <c r="F22" s="155">
        <v>0.62</v>
      </c>
      <c r="G22" s="164">
        <f t="shared" si="1"/>
        <v>61380</v>
      </c>
      <c r="H22" s="177">
        <f t="shared" si="3"/>
        <v>31057.040000000001</v>
      </c>
      <c r="I22" s="142">
        <v>94709</v>
      </c>
      <c r="J22" s="143">
        <v>0.62</v>
      </c>
      <c r="K22" s="144">
        <f t="shared" si="4"/>
        <v>58719.58</v>
      </c>
      <c r="L22" s="154">
        <f>VALORES!F157</f>
        <v>190000</v>
      </c>
      <c r="M22" s="155">
        <v>0.62</v>
      </c>
      <c r="N22" s="156">
        <f t="shared" si="2"/>
        <v>117800</v>
      </c>
      <c r="O22" s="172">
        <f t="shared" si="5"/>
        <v>59080.42</v>
      </c>
    </row>
    <row r="23" spans="1:15" x14ac:dyDescent="0.25">
      <c r="A23" s="128" t="s">
        <v>42</v>
      </c>
      <c r="B23" s="182"/>
      <c r="C23" s="184"/>
      <c r="D23" s="185"/>
      <c r="E23" s="183"/>
      <c r="F23" s="184"/>
      <c r="G23" s="186"/>
      <c r="H23" s="181"/>
      <c r="I23" s="142">
        <v>105243</v>
      </c>
      <c r="J23" s="143">
        <v>0.62</v>
      </c>
      <c r="K23" s="144">
        <f t="shared" si="4"/>
        <v>65250.659999999996</v>
      </c>
      <c r="L23" s="154">
        <f>VALORES!F167</f>
        <v>211000</v>
      </c>
      <c r="M23" s="155">
        <v>0.62</v>
      </c>
      <c r="N23" s="156">
        <f t="shared" si="2"/>
        <v>130820</v>
      </c>
      <c r="O23" s="172">
        <f t="shared" si="5"/>
        <v>65569.34</v>
      </c>
    </row>
    <row r="24" spans="1:15" ht="45" x14ac:dyDescent="0.25">
      <c r="A24" s="128" t="s">
        <v>95</v>
      </c>
      <c r="B24" s="182"/>
      <c r="C24" s="184"/>
      <c r="D24" s="185"/>
      <c r="E24" s="183"/>
      <c r="F24" s="184"/>
      <c r="G24" s="186"/>
      <c r="H24" s="181"/>
      <c r="I24" s="142">
        <v>63175</v>
      </c>
      <c r="J24" s="143">
        <v>0.62</v>
      </c>
      <c r="K24" s="144">
        <f t="shared" si="4"/>
        <v>39168.5</v>
      </c>
      <c r="L24" s="154">
        <f>VALORES!F177</f>
        <v>279000</v>
      </c>
      <c r="M24" s="155">
        <v>0.62</v>
      </c>
      <c r="N24" s="156">
        <f t="shared" si="2"/>
        <v>172980</v>
      </c>
      <c r="O24" s="172">
        <f t="shared" si="5"/>
        <v>133811.5</v>
      </c>
    </row>
    <row r="25" spans="1:15" x14ac:dyDescent="0.25">
      <c r="A25" s="128" t="s">
        <v>46</v>
      </c>
      <c r="B25" s="142">
        <v>78576</v>
      </c>
      <c r="C25" s="143">
        <v>0.62</v>
      </c>
      <c r="D25" s="144">
        <f t="shared" si="0"/>
        <v>48717.120000000003</v>
      </c>
      <c r="E25" s="163">
        <f>VALORES!D197</f>
        <v>158000</v>
      </c>
      <c r="F25" s="155">
        <v>0.62</v>
      </c>
      <c r="G25" s="164">
        <f t="shared" si="1"/>
        <v>97960</v>
      </c>
      <c r="H25" s="177">
        <f t="shared" si="3"/>
        <v>49242.879999999997</v>
      </c>
      <c r="I25" s="142">
        <v>139242</v>
      </c>
      <c r="J25" s="143">
        <v>0.62</v>
      </c>
      <c r="K25" s="144">
        <f t="shared" si="4"/>
        <v>86330.04</v>
      </c>
      <c r="L25" s="154">
        <f>VALORES!F197</f>
        <v>279000</v>
      </c>
      <c r="M25" s="155">
        <v>0.62</v>
      </c>
      <c r="N25" s="156">
        <f t="shared" si="2"/>
        <v>172980</v>
      </c>
      <c r="O25" s="172">
        <f t="shared" si="5"/>
        <v>86649.96</v>
      </c>
    </row>
    <row r="26" spans="1:15" x14ac:dyDescent="0.25">
      <c r="A26" s="128" t="s">
        <v>47</v>
      </c>
      <c r="B26" s="142">
        <v>73442</v>
      </c>
      <c r="C26" s="143">
        <v>0.62</v>
      </c>
      <c r="D26" s="144">
        <f t="shared" si="0"/>
        <v>45534.04</v>
      </c>
      <c r="E26" s="163">
        <f>VALORES!D207</f>
        <v>147000</v>
      </c>
      <c r="F26" s="155">
        <v>0.62</v>
      </c>
      <c r="G26" s="164">
        <f t="shared" si="1"/>
        <v>91140</v>
      </c>
      <c r="H26" s="177">
        <f t="shared" si="3"/>
        <v>45605.96</v>
      </c>
      <c r="I26" s="142">
        <v>124777</v>
      </c>
      <c r="J26" s="143">
        <v>0.62</v>
      </c>
      <c r="K26" s="144">
        <f t="shared" si="4"/>
        <v>77361.740000000005</v>
      </c>
      <c r="L26" s="154">
        <f>VALORES!F207</f>
        <v>250000</v>
      </c>
      <c r="M26" s="155">
        <v>0.62</v>
      </c>
      <c r="N26" s="156">
        <f t="shared" si="2"/>
        <v>155000</v>
      </c>
      <c r="O26" s="172">
        <f t="shared" si="5"/>
        <v>77638.259999999995</v>
      </c>
    </row>
    <row r="27" spans="1:15" x14ac:dyDescent="0.25">
      <c r="A27" s="128" t="s">
        <v>48</v>
      </c>
      <c r="B27" s="142">
        <v>73442</v>
      </c>
      <c r="C27" s="143">
        <v>0.62</v>
      </c>
      <c r="D27" s="144">
        <f t="shared" si="0"/>
        <v>45534.04</v>
      </c>
      <c r="E27" s="163">
        <f>VALORES!D217</f>
        <v>147000</v>
      </c>
      <c r="F27" s="155">
        <v>0.62</v>
      </c>
      <c r="G27" s="164">
        <f t="shared" si="1"/>
        <v>91140</v>
      </c>
      <c r="H27" s="177">
        <f t="shared" si="3"/>
        <v>45605.96</v>
      </c>
      <c r="I27" s="142">
        <v>124777</v>
      </c>
      <c r="J27" s="143">
        <v>0.62</v>
      </c>
      <c r="K27" s="144">
        <f t="shared" si="4"/>
        <v>77361.740000000005</v>
      </c>
      <c r="L27" s="154">
        <f>VALORES!F217</f>
        <v>250000</v>
      </c>
      <c r="M27" s="155">
        <v>0.62</v>
      </c>
      <c r="N27" s="156">
        <f t="shared" si="2"/>
        <v>155000</v>
      </c>
      <c r="O27" s="172">
        <f t="shared" si="5"/>
        <v>77638.259999999995</v>
      </c>
    </row>
    <row r="28" spans="1:15" x14ac:dyDescent="0.25">
      <c r="A28" s="128" t="s">
        <v>49</v>
      </c>
      <c r="B28" s="142">
        <v>79576</v>
      </c>
      <c r="C28" s="143">
        <v>0.62</v>
      </c>
      <c r="D28" s="144">
        <f t="shared" si="0"/>
        <v>49337.120000000003</v>
      </c>
      <c r="E28" s="163">
        <f>VALORES!D227</f>
        <v>159000</v>
      </c>
      <c r="F28" s="155">
        <v>0.62</v>
      </c>
      <c r="G28" s="164">
        <f t="shared" si="1"/>
        <v>98580</v>
      </c>
      <c r="H28" s="177">
        <f t="shared" si="3"/>
        <v>49242.879999999997</v>
      </c>
      <c r="I28" s="142">
        <v>136044</v>
      </c>
      <c r="J28" s="143">
        <v>0.62</v>
      </c>
      <c r="K28" s="144">
        <f t="shared" si="4"/>
        <v>84347.28</v>
      </c>
      <c r="L28" s="154">
        <f>VALORES!F227</f>
        <v>272000</v>
      </c>
      <c r="M28" s="155">
        <v>0.62</v>
      </c>
      <c r="N28" s="156">
        <f t="shared" si="2"/>
        <v>168640</v>
      </c>
      <c r="O28" s="172">
        <f t="shared" si="5"/>
        <v>84292.72</v>
      </c>
    </row>
    <row r="29" spans="1:15" x14ac:dyDescent="0.25">
      <c r="A29" s="128" t="s">
        <v>85</v>
      </c>
      <c r="B29" s="182"/>
      <c r="C29" s="184"/>
      <c r="D29" s="185"/>
      <c r="E29" s="183"/>
      <c r="F29" s="184"/>
      <c r="G29" s="186"/>
      <c r="H29" s="181"/>
      <c r="I29" s="142"/>
      <c r="J29" s="143">
        <v>0.62</v>
      </c>
      <c r="K29" s="144">
        <f t="shared" si="4"/>
        <v>0</v>
      </c>
      <c r="L29" s="154">
        <f>VALORES!F237</f>
        <v>272000</v>
      </c>
      <c r="M29" s="155">
        <v>0.62</v>
      </c>
      <c r="N29" s="156">
        <f t="shared" si="2"/>
        <v>168640</v>
      </c>
      <c r="O29" s="172">
        <f t="shared" si="5"/>
        <v>168640</v>
      </c>
    </row>
    <row r="30" spans="1:15" x14ac:dyDescent="0.25">
      <c r="A30" s="128" t="s">
        <v>86</v>
      </c>
      <c r="B30" s="142">
        <v>12900</v>
      </c>
      <c r="C30" s="143">
        <v>0.62</v>
      </c>
      <c r="D30" s="144">
        <f t="shared" si="0"/>
        <v>7998</v>
      </c>
      <c r="E30" s="163">
        <f>VALORES!D247</f>
        <v>26000</v>
      </c>
      <c r="F30" s="155">
        <v>0.62</v>
      </c>
      <c r="G30" s="164">
        <f t="shared" si="1"/>
        <v>16120</v>
      </c>
      <c r="H30" s="177">
        <f t="shared" si="3"/>
        <v>8122</v>
      </c>
      <c r="I30" s="142">
        <v>12900</v>
      </c>
      <c r="J30" s="143">
        <v>0.62</v>
      </c>
      <c r="K30" s="144">
        <f t="shared" si="4"/>
        <v>7998</v>
      </c>
      <c r="L30" s="154">
        <f>VALORES!F247</f>
        <v>26000</v>
      </c>
      <c r="M30" s="155">
        <v>0.62</v>
      </c>
      <c r="N30" s="156">
        <f t="shared" si="2"/>
        <v>16120</v>
      </c>
      <c r="O30" s="172">
        <f t="shared" si="5"/>
        <v>8122</v>
      </c>
    </row>
    <row r="31" spans="1:15" x14ac:dyDescent="0.25">
      <c r="A31" s="130" t="s">
        <v>108</v>
      </c>
      <c r="B31" s="182"/>
      <c r="C31" s="184"/>
      <c r="D31" s="185"/>
      <c r="E31" s="183"/>
      <c r="F31" s="184"/>
      <c r="G31" s="186"/>
      <c r="H31" s="181"/>
      <c r="I31" s="142"/>
      <c r="J31" s="143">
        <v>0.62</v>
      </c>
      <c r="K31" s="144">
        <f t="shared" si="4"/>
        <v>0</v>
      </c>
      <c r="L31" s="154">
        <f>VALORES!F257</f>
        <v>1927000</v>
      </c>
      <c r="M31" s="155">
        <v>0.62</v>
      </c>
      <c r="N31" s="156">
        <f t="shared" si="2"/>
        <v>1194740</v>
      </c>
      <c r="O31" s="172">
        <f t="shared" si="5"/>
        <v>1194740</v>
      </c>
    </row>
    <row r="32" spans="1:15" x14ac:dyDescent="0.25">
      <c r="A32" s="128" t="s">
        <v>109</v>
      </c>
      <c r="B32" s="182"/>
      <c r="C32" s="184"/>
      <c r="D32" s="185"/>
      <c r="E32" s="183"/>
      <c r="F32" s="184"/>
      <c r="G32" s="186"/>
      <c r="H32" s="181"/>
      <c r="I32" s="142"/>
      <c r="J32" s="143">
        <v>0.62</v>
      </c>
      <c r="K32" s="144">
        <f t="shared" si="4"/>
        <v>0</v>
      </c>
      <c r="L32" s="154">
        <f>VALORES!F267</f>
        <v>91000</v>
      </c>
      <c r="M32" s="155">
        <v>0.62</v>
      </c>
      <c r="N32" s="156">
        <f t="shared" si="2"/>
        <v>56420</v>
      </c>
      <c r="O32" s="172">
        <f t="shared" si="5"/>
        <v>56420</v>
      </c>
    </row>
    <row r="33" spans="1:15" x14ac:dyDescent="0.25">
      <c r="A33" s="128" t="s">
        <v>53</v>
      </c>
      <c r="B33" s="182"/>
      <c r="C33" s="184"/>
      <c r="D33" s="185"/>
      <c r="E33" s="183"/>
      <c r="F33" s="184"/>
      <c r="G33" s="186"/>
      <c r="H33" s="181"/>
      <c r="I33" s="142">
        <v>98510</v>
      </c>
      <c r="J33" s="143">
        <v>0.62</v>
      </c>
      <c r="K33" s="144">
        <f t="shared" si="4"/>
        <v>61076.2</v>
      </c>
      <c r="L33" s="154">
        <f>VALORES!F277</f>
        <v>197000</v>
      </c>
      <c r="M33" s="155">
        <v>0.62</v>
      </c>
      <c r="N33" s="156">
        <f t="shared" si="2"/>
        <v>122140</v>
      </c>
      <c r="O33" s="172">
        <f t="shared" si="5"/>
        <v>61063.8</v>
      </c>
    </row>
    <row r="34" spans="1:15" ht="30" x14ac:dyDescent="0.25">
      <c r="A34" s="128" t="s">
        <v>107</v>
      </c>
      <c r="B34" s="182"/>
      <c r="C34" s="184"/>
      <c r="D34" s="185"/>
      <c r="E34" s="183"/>
      <c r="F34" s="184"/>
      <c r="G34" s="186"/>
      <c r="H34" s="181"/>
      <c r="I34" s="142"/>
      <c r="J34" s="143">
        <v>0.62</v>
      </c>
      <c r="K34" s="144">
        <f t="shared" si="4"/>
        <v>0</v>
      </c>
      <c r="L34" s="154">
        <f>VALORES!F287</f>
        <v>91000</v>
      </c>
      <c r="M34" s="155">
        <v>0.62</v>
      </c>
      <c r="N34" s="156">
        <f t="shared" si="2"/>
        <v>56420</v>
      </c>
      <c r="O34" s="172">
        <f t="shared" si="5"/>
        <v>56420</v>
      </c>
    </row>
    <row r="35" spans="1:15" ht="30" x14ac:dyDescent="0.25">
      <c r="A35" s="128" t="s">
        <v>87</v>
      </c>
      <c r="B35" s="182"/>
      <c r="C35" s="184"/>
      <c r="D35" s="185"/>
      <c r="E35" s="183"/>
      <c r="F35" s="184"/>
      <c r="G35" s="186"/>
      <c r="H35" s="181"/>
      <c r="I35" s="142"/>
      <c r="J35" s="143">
        <v>0.62</v>
      </c>
      <c r="K35" s="144">
        <f t="shared" si="4"/>
        <v>0</v>
      </c>
      <c r="L35" s="154">
        <f>VALORES!F297</f>
        <v>87000</v>
      </c>
      <c r="M35" s="155">
        <v>0.62</v>
      </c>
      <c r="N35" s="156">
        <f t="shared" si="2"/>
        <v>53940</v>
      </c>
      <c r="O35" s="172">
        <f t="shared" si="5"/>
        <v>53940</v>
      </c>
    </row>
    <row r="36" spans="1:15" ht="30" x14ac:dyDescent="0.25">
      <c r="A36" s="128" t="s">
        <v>88</v>
      </c>
      <c r="B36" s="182"/>
      <c r="C36" s="184"/>
      <c r="D36" s="185"/>
      <c r="E36" s="183"/>
      <c r="F36" s="184"/>
      <c r="G36" s="186"/>
      <c r="H36" s="181"/>
      <c r="I36" s="142"/>
      <c r="J36" s="143">
        <v>0.62</v>
      </c>
      <c r="K36" s="144">
        <f t="shared" si="4"/>
        <v>0</v>
      </c>
      <c r="L36" s="154">
        <f>VALORES!F307</f>
        <v>62000</v>
      </c>
      <c r="M36" s="155">
        <v>0.62</v>
      </c>
      <c r="N36" s="156">
        <f t="shared" si="2"/>
        <v>38440</v>
      </c>
      <c r="O36" s="172">
        <f t="shared" si="5"/>
        <v>38440</v>
      </c>
    </row>
    <row r="37" spans="1:15" ht="30" x14ac:dyDescent="0.25">
      <c r="A37" s="130" t="s">
        <v>110</v>
      </c>
      <c r="B37" s="182"/>
      <c r="C37" s="184"/>
      <c r="D37" s="185"/>
      <c r="E37" s="183"/>
      <c r="F37" s="184"/>
      <c r="G37" s="186"/>
      <c r="H37" s="181"/>
      <c r="I37" s="142"/>
      <c r="J37" s="143">
        <v>0.62</v>
      </c>
      <c r="K37" s="144">
        <f t="shared" si="4"/>
        <v>0</v>
      </c>
      <c r="L37" s="154">
        <f>VALORES!F317</f>
        <v>3853000</v>
      </c>
      <c r="M37" s="155">
        <v>0.62</v>
      </c>
      <c r="N37" s="156">
        <f t="shared" si="2"/>
        <v>2388860</v>
      </c>
      <c r="O37" s="172">
        <f t="shared" si="5"/>
        <v>2388860</v>
      </c>
    </row>
    <row r="38" spans="1:15" x14ac:dyDescent="0.25">
      <c r="A38" s="128" t="s">
        <v>111</v>
      </c>
      <c r="B38" s="182"/>
      <c r="C38" s="184"/>
      <c r="D38" s="185"/>
      <c r="E38" s="183"/>
      <c r="F38" s="184"/>
      <c r="G38" s="186"/>
      <c r="H38" s="181"/>
      <c r="I38" s="142"/>
      <c r="J38" s="143">
        <v>0.62</v>
      </c>
      <c r="K38" s="144">
        <f t="shared" si="4"/>
        <v>0</v>
      </c>
      <c r="L38" s="154">
        <f>VALORES!F327</f>
        <v>7000</v>
      </c>
      <c r="M38" s="155">
        <v>0.62</v>
      </c>
      <c r="N38" s="156">
        <f t="shared" si="2"/>
        <v>4340</v>
      </c>
      <c r="O38" s="172">
        <f t="shared" si="5"/>
        <v>4340</v>
      </c>
    </row>
    <row r="39" spans="1:15" x14ac:dyDescent="0.25">
      <c r="A39" s="128" t="s">
        <v>57</v>
      </c>
      <c r="B39" s="142">
        <v>10800</v>
      </c>
      <c r="C39" s="143">
        <v>0.62</v>
      </c>
      <c r="D39" s="144">
        <f t="shared" si="0"/>
        <v>6696</v>
      </c>
      <c r="E39" s="163">
        <f>VALORES!F337</f>
        <v>22000</v>
      </c>
      <c r="F39" s="155">
        <v>0.62</v>
      </c>
      <c r="G39" s="164">
        <f t="shared" si="1"/>
        <v>13640</v>
      </c>
      <c r="H39" s="177">
        <f t="shared" si="3"/>
        <v>6944</v>
      </c>
      <c r="I39" s="142">
        <v>10800</v>
      </c>
      <c r="J39" s="143">
        <v>0.62</v>
      </c>
      <c r="K39" s="144">
        <f t="shared" si="4"/>
        <v>6696</v>
      </c>
      <c r="L39" s="154">
        <f>VALORES!F337</f>
        <v>22000</v>
      </c>
      <c r="M39" s="155">
        <v>0.62</v>
      </c>
      <c r="N39" s="156">
        <f t="shared" si="2"/>
        <v>13640</v>
      </c>
      <c r="O39" s="172">
        <f t="shared" si="5"/>
        <v>6944</v>
      </c>
    </row>
    <row r="40" spans="1:15" x14ac:dyDescent="0.25">
      <c r="A40" s="128" t="s">
        <v>58</v>
      </c>
      <c r="B40" s="142"/>
      <c r="C40" s="143">
        <v>0.62</v>
      </c>
      <c r="D40" s="144">
        <f t="shared" si="0"/>
        <v>0</v>
      </c>
      <c r="E40" s="163">
        <f>VALORES!F347</f>
        <v>11000</v>
      </c>
      <c r="F40" s="155">
        <v>0.62</v>
      </c>
      <c r="G40" s="164">
        <f t="shared" si="1"/>
        <v>6820</v>
      </c>
      <c r="H40" s="177">
        <f t="shared" si="3"/>
        <v>6820</v>
      </c>
      <c r="I40" s="142"/>
      <c r="J40" s="143">
        <v>0.62</v>
      </c>
      <c r="K40" s="144">
        <f t="shared" si="4"/>
        <v>0</v>
      </c>
      <c r="L40" s="154">
        <f>VALORES!F347</f>
        <v>11000</v>
      </c>
      <c r="M40" s="155">
        <v>0.62</v>
      </c>
      <c r="N40" s="156">
        <f t="shared" si="2"/>
        <v>6820</v>
      </c>
      <c r="O40" s="172">
        <f t="shared" si="5"/>
        <v>6820</v>
      </c>
    </row>
    <row r="41" spans="1:15" x14ac:dyDescent="0.25">
      <c r="A41" s="129" t="s">
        <v>89</v>
      </c>
      <c r="B41" s="142">
        <v>47925</v>
      </c>
      <c r="C41" s="143">
        <v>0.62</v>
      </c>
      <c r="D41" s="144">
        <f t="shared" si="0"/>
        <v>29713.5</v>
      </c>
      <c r="E41" s="163">
        <f>VALORES!D357</f>
        <v>93000</v>
      </c>
      <c r="F41" s="155">
        <v>0.62</v>
      </c>
      <c r="G41" s="164">
        <f t="shared" si="1"/>
        <v>57660</v>
      </c>
      <c r="H41" s="177">
        <f t="shared" si="3"/>
        <v>27946.5</v>
      </c>
      <c r="I41" s="142">
        <v>47925</v>
      </c>
      <c r="J41" s="143">
        <v>0.62</v>
      </c>
      <c r="K41" s="144">
        <f t="shared" si="4"/>
        <v>29713.5</v>
      </c>
      <c r="L41" s="154">
        <f>VALORES!F357</f>
        <v>93000</v>
      </c>
      <c r="M41" s="155">
        <v>0.62</v>
      </c>
      <c r="N41" s="156">
        <f t="shared" si="2"/>
        <v>57660</v>
      </c>
      <c r="O41" s="172">
        <f t="shared" si="5"/>
        <v>27946.5</v>
      </c>
    </row>
    <row r="42" spans="1:15" ht="30" x14ac:dyDescent="0.25">
      <c r="A42" s="129" t="s">
        <v>90</v>
      </c>
      <c r="B42" s="142">
        <v>47925</v>
      </c>
      <c r="C42" s="143">
        <v>0.62</v>
      </c>
      <c r="D42" s="144">
        <f t="shared" si="0"/>
        <v>29713.5</v>
      </c>
      <c r="E42" s="163">
        <f>VALORES!D367</f>
        <v>93000</v>
      </c>
      <c r="F42" s="155">
        <v>0.62</v>
      </c>
      <c r="G42" s="164">
        <f t="shared" si="1"/>
        <v>57660</v>
      </c>
      <c r="H42" s="177">
        <f t="shared" si="3"/>
        <v>27946.5</v>
      </c>
      <c r="I42" s="142">
        <v>47925</v>
      </c>
      <c r="J42" s="143">
        <v>0.62</v>
      </c>
      <c r="K42" s="144">
        <f t="shared" si="4"/>
        <v>29713.5</v>
      </c>
      <c r="L42" s="154">
        <f>VALORES!F367</f>
        <v>93000</v>
      </c>
      <c r="M42" s="155">
        <v>0.62</v>
      </c>
      <c r="N42" s="156">
        <f t="shared" si="2"/>
        <v>57660</v>
      </c>
      <c r="O42" s="172">
        <f t="shared" si="5"/>
        <v>27946.5</v>
      </c>
    </row>
    <row r="43" spans="1:15" x14ac:dyDescent="0.25">
      <c r="A43" s="129" t="s">
        <v>91</v>
      </c>
      <c r="B43" s="142">
        <v>47925</v>
      </c>
      <c r="C43" s="143">
        <v>0.62</v>
      </c>
      <c r="D43" s="144">
        <f t="shared" si="0"/>
        <v>29713.5</v>
      </c>
      <c r="E43" s="163">
        <f>VALORES!D377</f>
        <v>93000</v>
      </c>
      <c r="F43" s="155">
        <v>0.62</v>
      </c>
      <c r="G43" s="164">
        <f t="shared" si="1"/>
        <v>57660</v>
      </c>
      <c r="H43" s="177">
        <f t="shared" si="3"/>
        <v>27946.5</v>
      </c>
      <c r="I43" s="142">
        <v>47925</v>
      </c>
      <c r="J43" s="143">
        <v>0.62</v>
      </c>
      <c r="K43" s="144">
        <f t="shared" si="4"/>
        <v>29713.5</v>
      </c>
      <c r="L43" s="154">
        <f>VALORES!F377</f>
        <v>93000</v>
      </c>
      <c r="M43" s="155">
        <v>0.62</v>
      </c>
      <c r="N43" s="156">
        <f t="shared" si="2"/>
        <v>57660</v>
      </c>
      <c r="O43" s="172">
        <f t="shared" si="5"/>
        <v>27946.5</v>
      </c>
    </row>
    <row r="44" spans="1:15" ht="30" x14ac:dyDescent="0.25">
      <c r="A44" s="129" t="s">
        <v>144</v>
      </c>
      <c r="B44" s="142">
        <v>47925</v>
      </c>
      <c r="C44" s="143">
        <v>0.62</v>
      </c>
      <c r="D44" s="144">
        <f t="shared" si="0"/>
        <v>29713.5</v>
      </c>
      <c r="E44" s="163">
        <f>VALORES!D387</f>
        <v>93000</v>
      </c>
      <c r="F44" s="155">
        <v>0.62</v>
      </c>
      <c r="G44" s="164">
        <f t="shared" si="1"/>
        <v>57660</v>
      </c>
      <c r="H44" s="177">
        <f t="shared" si="3"/>
        <v>27946.5</v>
      </c>
      <c r="I44" s="142">
        <v>47925</v>
      </c>
      <c r="J44" s="143">
        <v>0.62</v>
      </c>
      <c r="K44" s="144">
        <f t="shared" si="4"/>
        <v>29713.5</v>
      </c>
      <c r="L44" s="154">
        <f>VALORES!F387</f>
        <v>93000</v>
      </c>
      <c r="M44" s="155">
        <v>0.62</v>
      </c>
      <c r="N44" s="156">
        <f t="shared" si="2"/>
        <v>57660</v>
      </c>
      <c r="O44" s="172">
        <f t="shared" si="5"/>
        <v>27946.5</v>
      </c>
    </row>
    <row r="45" spans="1:15" ht="30" x14ac:dyDescent="0.25">
      <c r="A45" s="129" t="s">
        <v>145</v>
      </c>
      <c r="B45" s="142">
        <v>47925</v>
      </c>
      <c r="C45" s="143">
        <v>0.62</v>
      </c>
      <c r="D45" s="144">
        <f t="shared" si="0"/>
        <v>29713.5</v>
      </c>
      <c r="E45" s="163">
        <f>VALORES!D397</f>
        <v>93000</v>
      </c>
      <c r="F45" s="155">
        <v>0.62</v>
      </c>
      <c r="G45" s="164">
        <f t="shared" si="1"/>
        <v>57660</v>
      </c>
      <c r="H45" s="177">
        <f t="shared" si="3"/>
        <v>27946.5</v>
      </c>
      <c r="I45" s="142">
        <v>47925</v>
      </c>
      <c r="J45" s="143">
        <v>0.62</v>
      </c>
      <c r="K45" s="144">
        <f t="shared" si="4"/>
        <v>29713.5</v>
      </c>
      <c r="L45" s="154">
        <f>VALORES!F397</f>
        <v>93000</v>
      </c>
      <c r="M45" s="155">
        <v>0.62</v>
      </c>
      <c r="N45" s="156">
        <f t="shared" si="2"/>
        <v>57660</v>
      </c>
      <c r="O45" s="172">
        <f t="shared" si="5"/>
        <v>27946.5</v>
      </c>
    </row>
    <row r="46" spans="1:15" x14ac:dyDescent="0.25">
      <c r="A46" s="129" t="s">
        <v>94</v>
      </c>
      <c r="B46" s="142">
        <v>47925</v>
      </c>
      <c r="C46" s="143">
        <v>0.62</v>
      </c>
      <c r="D46" s="144">
        <f t="shared" si="0"/>
        <v>29713.5</v>
      </c>
      <c r="E46" s="163">
        <f>VALORES!D407</f>
        <v>93000</v>
      </c>
      <c r="F46" s="155">
        <v>0.62</v>
      </c>
      <c r="G46" s="164">
        <f t="shared" si="1"/>
        <v>57660</v>
      </c>
      <c r="H46" s="177">
        <f t="shared" si="3"/>
        <v>27946.5</v>
      </c>
      <c r="I46" s="142">
        <v>47925</v>
      </c>
      <c r="J46" s="143">
        <v>0.62</v>
      </c>
      <c r="K46" s="144">
        <f t="shared" si="4"/>
        <v>29713.5</v>
      </c>
      <c r="L46" s="154">
        <f>VALORES!F407</f>
        <v>93000</v>
      </c>
      <c r="M46" s="155">
        <v>0.62</v>
      </c>
      <c r="N46" s="156">
        <f t="shared" si="2"/>
        <v>57660</v>
      </c>
      <c r="O46" s="172">
        <f t="shared" si="5"/>
        <v>27946.5</v>
      </c>
    </row>
    <row r="47" spans="1:15" x14ac:dyDescent="0.25">
      <c r="A47" s="131" t="s">
        <v>146</v>
      </c>
      <c r="B47" s="142"/>
      <c r="C47" s="143"/>
      <c r="D47" s="144"/>
      <c r="E47" s="163"/>
      <c r="F47" s="155"/>
      <c r="G47" s="164"/>
      <c r="H47" s="177"/>
      <c r="I47" s="142"/>
      <c r="J47" s="143"/>
      <c r="K47" s="144"/>
      <c r="L47" s="154"/>
      <c r="M47" s="155"/>
      <c r="N47" s="156"/>
      <c r="O47" s="172"/>
    </row>
    <row r="48" spans="1:15" ht="30" x14ac:dyDescent="0.25">
      <c r="A48" s="131" t="s">
        <v>65</v>
      </c>
      <c r="B48" s="142"/>
      <c r="C48" s="143"/>
      <c r="D48" s="144"/>
      <c r="E48" s="163"/>
      <c r="F48" s="155"/>
      <c r="G48" s="164"/>
      <c r="H48" s="177"/>
      <c r="I48" s="142"/>
      <c r="J48" s="143"/>
      <c r="K48" s="144"/>
      <c r="L48" s="154"/>
      <c r="M48" s="155"/>
      <c r="N48" s="156"/>
      <c r="O48" s="172"/>
    </row>
    <row r="49" spans="1:15" ht="30.75" thickBot="1" x14ac:dyDescent="0.3">
      <c r="A49" s="132" t="s">
        <v>66</v>
      </c>
      <c r="B49" s="145"/>
      <c r="C49" s="146"/>
      <c r="D49" s="147"/>
      <c r="E49" s="165"/>
      <c r="F49" s="158"/>
      <c r="G49" s="166"/>
      <c r="H49" s="178"/>
      <c r="I49" s="145"/>
      <c r="J49" s="146"/>
      <c r="K49" s="147"/>
      <c r="L49" s="157"/>
      <c r="M49" s="158"/>
      <c r="N49" s="159"/>
      <c r="O49" s="173"/>
    </row>
    <row r="51" spans="1:15" x14ac:dyDescent="0.25">
      <c r="A51" s="133" t="s">
        <v>119</v>
      </c>
    </row>
    <row r="52" spans="1:15" x14ac:dyDescent="0.25">
      <c r="A52" s="133" t="s">
        <v>69</v>
      </c>
    </row>
    <row r="53" spans="1:15" x14ac:dyDescent="0.25">
      <c r="A53" s="133" t="s">
        <v>70</v>
      </c>
    </row>
    <row r="54" spans="1:15" x14ac:dyDescent="0.25">
      <c r="A54" s="133" t="s">
        <v>120</v>
      </c>
    </row>
    <row r="55" spans="1:15" x14ac:dyDescent="0.25">
      <c r="A55" s="133" t="s">
        <v>121</v>
      </c>
    </row>
    <row r="56" spans="1:15" x14ac:dyDescent="0.25">
      <c r="A56" s="133" t="s">
        <v>118</v>
      </c>
    </row>
  </sheetData>
  <mergeCells count="10">
    <mergeCell ref="A3:A6"/>
    <mergeCell ref="I5:K5"/>
    <mergeCell ref="B5:D5"/>
    <mergeCell ref="O5:O6"/>
    <mergeCell ref="B4:H4"/>
    <mergeCell ref="I4:O4"/>
    <mergeCell ref="B3:O3"/>
    <mergeCell ref="H5:H6"/>
    <mergeCell ref="L5:N5"/>
    <mergeCell ref="E5:G5"/>
  </mergeCells>
  <printOptions horizontalCentered="1"/>
  <pageMargins left="0.25" right="0.25" top="0.75" bottom="0.75" header="0.3" footer="0.3"/>
  <pageSetup paperSize="132"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8"/>
  <sheetViews>
    <sheetView workbookViewId="0">
      <pane xSplit="1" ySplit="5" topLeftCell="B6" activePane="bottomRight" state="frozen"/>
      <selection pane="topRight" activeCell="B1" sqref="B1"/>
      <selection pane="bottomLeft" activeCell="A6" sqref="A6"/>
      <selection pane="bottomRight" activeCell="I7" sqref="I7"/>
    </sheetView>
  </sheetViews>
  <sheetFormatPr baseColWidth="10" defaultColWidth="11.42578125" defaultRowHeight="15" x14ac:dyDescent="0.25"/>
  <cols>
    <col min="1" max="1" width="50.7109375" style="133" customWidth="1"/>
    <col min="2" max="3" width="16.28515625" style="134" bestFit="1" customWidth="1"/>
    <col min="4" max="4" width="16.28515625" style="134" customWidth="1"/>
    <col min="5" max="5" width="11.42578125" style="134"/>
    <col min="6" max="7" width="16.28515625" style="134" bestFit="1" customWidth="1"/>
    <col min="8" max="8" width="16.28515625" style="134" customWidth="1"/>
    <col min="9" max="9" width="14.28515625" style="134" customWidth="1"/>
    <col min="10" max="16384" width="11.42578125" style="134"/>
  </cols>
  <sheetData>
    <row r="1" spans="1:10" x14ac:dyDescent="0.25">
      <c r="A1" s="133" t="s">
        <v>134</v>
      </c>
      <c r="B1" s="134">
        <v>644350</v>
      </c>
      <c r="I1" s="174"/>
    </row>
    <row r="2" spans="1:10" ht="15.75" thickBot="1" x14ac:dyDescent="0.3"/>
    <row r="3" spans="1:10" ht="15.75" thickBot="1" x14ac:dyDescent="0.3">
      <c r="A3" s="499" t="s">
        <v>0</v>
      </c>
      <c r="B3" s="501" t="s">
        <v>136</v>
      </c>
      <c r="C3" s="502"/>
      <c r="D3" s="502"/>
      <c r="E3" s="502"/>
      <c r="F3" s="502"/>
      <c r="G3" s="502"/>
      <c r="H3" s="502"/>
      <c r="I3" s="503"/>
    </row>
    <row r="4" spans="1:10" ht="15.75" thickBot="1" x14ac:dyDescent="0.3">
      <c r="A4" s="500"/>
      <c r="B4" s="504" t="s">
        <v>6</v>
      </c>
      <c r="C4" s="505"/>
      <c r="D4" s="505"/>
      <c r="E4" s="506"/>
      <c r="F4" s="507" t="s">
        <v>137</v>
      </c>
      <c r="G4" s="508"/>
      <c r="H4" s="508"/>
      <c r="I4" s="509"/>
    </row>
    <row r="5" spans="1:10" ht="15.75" thickBot="1" x14ac:dyDescent="0.3">
      <c r="A5" s="500"/>
      <c r="B5" s="170" t="s">
        <v>138</v>
      </c>
      <c r="C5" s="169" t="s">
        <v>149</v>
      </c>
      <c r="D5" s="187" t="s">
        <v>151</v>
      </c>
      <c r="E5" s="167" t="s">
        <v>150</v>
      </c>
      <c r="F5" s="170" t="s">
        <v>138</v>
      </c>
      <c r="G5" s="168" t="s">
        <v>149</v>
      </c>
      <c r="H5" s="193" t="s">
        <v>151</v>
      </c>
      <c r="I5" s="167" t="s">
        <v>150</v>
      </c>
    </row>
    <row r="6" spans="1:10" x14ac:dyDescent="0.25">
      <c r="A6" s="127" t="s">
        <v>139</v>
      </c>
      <c r="B6" s="139">
        <v>97342</v>
      </c>
      <c r="C6" s="161">
        <f>VALORES!D12</f>
        <v>229100</v>
      </c>
      <c r="D6" s="188">
        <v>101430</v>
      </c>
      <c r="E6" s="176">
        <f>D6-C6</f>
        <v>-127670</v>
      </c>
      <c r="F6" s="139">
        <v>175809</v>
      </c>
      <c r="G6" s="151">
        <f>VALORES!F12</f>
        <v>318100</v>
      </c>
      <c r="H6" s="188">
        <v>158016</v>
      </c>
      <c r="I6" s="171">
        <f>H6-G6</f>
        <v>-160084</v>
      </c>
    </row>
    <row r="7" spans="1:10" x14ac:dyDescent="0.25">
      <c r="A7" s="127" t="s">
        <v>140</v>
      </c>
      <c r="B7" s="179"/>
      <c r="C7" s="180"/>
      <c r="D7" s="189"/>
      <c r="E7" s="181">
        <f t="shared" ref="E7:E45" si="0">D7-C7</f>
        <v>0</v>
      </c>
      <c r="F7" s="139">
        <v>422355</v>
      </c>
      <c r="G7" s="151">
        <v>355200</v>
      </c>
      <c r="H7" s="188">
        <v>158016</v>
      </c>
      <c r="I7" s="171">
        <f t="shared" ref="I7:I48" si="1">H7-G7</f>
        <v>-197184</v>
      </c>
    </row>
    <row r="8" spans="1:10" ht="45" x14ac:dyDescent="0.25">
      <c r="A8" s="128" t="s">
        <v>74</v>
      </c>
      <c r="B8" s="142">
        <v>127583</v>
      </c>
      <c r="C8" s="163">
        <f>VALORES!D22</f>
        <v>261700</v>
      </c>
      <c r="D8" s="190">
        <v>143944</v>
      </c>
      <c r="E8" s="177">
        <f t="shared" si="0"/>
        <v>-117756</v>
      </c>
      <c r="F8" s="142">
        <v>159010</v>
      </c>
      <c r="G8" s="154">
        <f>VALORES!F22</f>
        <v>318700</v>
      </c>
      <c r="H8" s="190">
        <v>178744</v>
      </c>
      <c r="I8" s="172">
        <f t="shared" si="1"/>
        <v>-139956</v>
      </c>
    </row>
    <row r="9" spans="1:10" ht="30" x14ac:dyDescent="0.25">
      <c r="A9" s="128" t="s">
        <v>141</v>
      </c>
      <c r="B9" s="182"/>
      <c r="C9" s="183"/>
      <c r="D9" s="191"/>
      <c r="E9" s="181">
        <f t="shared" si="0"/>
        <v>0</v>
      </c>
      <c r="F9" s="142">
        <v>167744</v>
      </c>
      <c r="G9" s="154">
        <f>VALORES!F32</f>
        <v>330500</v>
      </c>
      <c r="H9" s="190">
        <v>472572</v>
      </c>
      <c r="I9" s="172">
        <f t="shared" si="1"/>
        <v>142072</v>
      </c>
      <c r="J9" s="134" t="s">
        <v>152</v>
      </c>
    </row>
    <row r="10" spans="1:10" ht="30" x14ac:dyDescent="0.25">
      <c r="A10" s="128" t="s">
        <v>142</v>
      </c>
      <c r="B10" s="182"/>
      <c r="C10" s="183"/>
      <c r="D10" s="191"/>
      <c r="E10" s="181">
        <f t="shared" si="0"/>
        <v>0</v>
      </c>
      <c r="F10" s="142"/>
      <c r="G10" s="154">
        <f>VALORES!F42</f>
        <v>286500</v>
      </c>
      <c r="H10" s="190"/>
      <c r="I10" s="172">
        <f t="shared" si="1"/>
        <v>-286500</v>
      </c>
    </row>
    <row r="11" spans="1:10" x14ac:dyDescent="0.25">
      <c r="A11" s="128" t="s">
        <v>143</v>
      </c>
      <c r="B11" s="182"/>
      <c r="C11" s="183"/>
      <c r="D11" s="191"/>
      <c r="E11" s="181">
        <f t="shared" si="0"/>
        <v>0</v>
      </c>
      <c r="F11" s="142"/>
      <c r="G11" s="154">
        <f>VALORES!F52</f>
        <v>304100</v>
      </c>
      <c r="H11" s="190"/>
      <c r="I11" s="172">
        <f t="shared" si="1"/>
        <v>-304100</v>
      </c>
    </row>
    <row r="12" spans="1:10" ht="30" x14ac:dyDescent="0.25">
      <c r="A12" s="128" t="s">
        <v>77</v>
      </c>
      <c r="B12" s="142">
        <v>55041</v>
      </c>
      <c r="C12" s="163">
        <f>VALORES!D62</f>
        <v>175500</v>
      </c>
      <c r="D12" s="190">
        <v>87244</v>
      </c>
      <c r="E12" s="177">
        <f t="shared" si="0"/>
        <v>-88256</v>
      </c>
      <c r="F12" s="142">
        <v>78475</v>
      </c>
      <c r="G12" s="154">
        <f>VALORES!F62</f>
        <v>175500</v>
      </c>
      <c r="H12" s="190">
        <v>87244</v>
      </c>
      <c r="I12" s="172">
        <f t="shared" si="1"/>
        <v>-88256</v>
      </c>
    </row>
    <row r="13" spans="1:10" ht="30" x14ac:dyDescent="0.25">
      <c r="A13" s="128" t="s">
        <v>78</v>
      </c>
      <c r="B13" s="142">
        <v>72608</v>
      </c>
      <c r="C13" s="163">
        <f>VALORES!D72</f>
        <v>174900</v>
      </c>
      <c r="D13" s="190">
        <v>87844</v>
      </c>
      <c r="E13" s="177">
        <f t="shared" si="0"/>
        <v>-87056</v>
      </c>
      <c r="F13" s="142">
        <v>109209</v>
      </c>
      <c r="G13" s="154">
        <f>VALORES!F72</f>
        <v>236900</v>
      </c>
      <c r="H13" s="190">
        <v>116644</v>
      </c>
      <c r="I13" s="172">
        <f t="shared" si="1"/>
        <v>-120256</v>
      </c>
    </row>
    <row r="14" spans="1:10" ht="30" x14ac:dyDescent="0.25">
      <c r="A14" s="128" t="s">
        <v>79</v>
      </c>
      <c r="B14" s="142">
        <v>72608</v>
      </c>
      <c r="C14" s="163">
        <f>VALORES!D82</f>
        <v>174900</v>
      </c>
      <c r="D14" s="190">
        <v>87844</v>
      </c>
      <c r="E14" s="177">
        <f t="shared" si="0"/>
        <v>-87056</v>
      </c>
      <c r="F14" s="142">
        <v>109209</v>
      </c>
      <c r="G14" s="154">
        <f>VALORES!F82</f>
        <v>236900</v>
      </c>
      <c r="H14" s="190">
        <v>116644</v>
      </c>
      <c r="I14" s="172">
        <f t="shared" si="1"/>
        <v>-120256</v>
      </c>
    </row>
    <row r="15" spans="1:10" ht="30" x14ac:dyDescent="0.25">
      <c r="A15" s="128" t="s">
        <v>80</v>
      </c>
      <c r="B15" s="142"/>
      <c r="C15" s="163">
        <f>VALORES!D92</f>
        <v>132500</v>
      </c>
      <c r="D15" s="190">
        <v>87844</v>
      </c>
      <c r="E15" s="177">
        <f t="shared" si="0"/>
        <v>-44656</v>
      </c>
      <c r="F15" s="142"/>
      <c r="G15" s="154">
        <f>VALORES!F92</f>
        <v>194500</v>
      </c>
      <c r="H15" s="190">
        <v>116644</v>
      </c>
      <c r="I15" s="172">
        <f t="shared" si="1"/>
        <v>-77856</v>
      </c>
    </row>
    <row r="16" spans="1:10" ht="30" x14ac:dyDescent="0.25">
      <c r="A16" s="128" t="s">
        <v>29</v>
      </c>
      <c r="B16" s="142">
        <v>51200</v>
      </c>
      <c r="C16" s="163">
        <f>VALORES!D102</f>
        <v>108100</v>
      </c>
      <c r="D16" s="190"/>
      <c r="E16" s="177">
        <f t="shared" si="0"/>
        <v>-108100</v>
      </c>
      <c r="F16" s="142">
        <v>51200</v>
      </c>
      <c r="G16" s="154">
        <f>VALORES!F102</f>
        <v>108100</v>
      </c>
      <c r="H16" s="190"/>
      <c r="I16" s="172">
        <f t="shared" si="1"/>
        <v>-108100</v>
      </c>
    </row>
    <row r="17" spans="1:10" ht="30" x14ac:dyDescent="0.25">
      <c r="A17" s="129" t="s">
        <v>83</v>
      </c>
      <c r="B17" s="142">
        <v>40714</v>
      </c>
      <c r="C17" s="163">
        <f>VALORES!D112</f>
        <v>111500</v>
      </c>
      <c r="D17" s="190"/>
      <c r="E17" s="177">
        <f t="shared" si="0"/>
        <v>-111500</v>
      </c>
      <c r="F17" s="142">
        <v>41748</v>
      </c>
      <c r="G17" s="154">
        <f>VALORES!F112</f>
        <v>111500</v>
      </c>
      <c r="H17" s="190"/>
      <c r="I17" s="172">
        <f t="shared" si="1"/>
        <v>-111500</v>
      </c>
    </row>
    <row r="18" spans="1:10" ht="30" x14ac:dyDescent="0.25">
      <c r="A18" s="129" t="s">
        <v>82</v>
      </c>
      <c r="B18" s="142">
        <v>49085</v>
      </c>
      <c r="C18" s="163">
        <f>VALORES!D122</f>
        <v>134500</v>
      </c>
      <c r="D18" s="190">
        <v>159930</v>
      </c>
      <c r="E18" s="177">
        <f t="shared" si="0"/>
        <v>25430</v>
      </c>
      <c r="F18" s="142">
        <v>110302</v>
      </c>
      <c r="G18" s="154">
        <f>VALORES!F122</f>
        <v>251500</v>
      </c>
      <c r="H18" s="190">
        <v>207916</v>
      </c>
      <c r="I18" s="172">
        <f t="shared" si="1"/>
        <v>-43584</v>
      </c>
    </row>
    <row r="19" spans="1:10" ht="30" x14ac:dyDescent="0.25">
      <c r="A19" s="128" t="s">
        <v>81</v>
      </c>
      <c r="B19" s="142">
        <v>43328</v>
      </c>
      <c r="C19" s="163">
        <f>VALORES!D132</f>
        <v>92500</v>
      </c>
      <c r="D19" s="190">
        <v>76500</v>
      </c>
      <c r="E19" s="177">
        <f t="shared" si="0"/>
        <v>-16000</v>
      </c>
      <c r="F19" s="142">
        <v>71049</v>
      </c>
      <c r="G19" s="154">
        <f>VALORES!F132</f>
        <v>147500</v>
      </c>
      <c r="H19" s="190">
        <v>95800</v>
      </c>
      <c r="I19" s="172">
        <f t="shared" si="1"/>
        <v>-51700</v>
      </c>
    </row>
    <row r="20" spans="1:10" ht="30" x14ac:dyDescent="0.25">
      <c r="A20" s="128" t="s">
        <v>84</v>
      </c>
      <c r="B20" s="142"/>
      <c r="C20" s="163">
        <f>VALORES!D142</f>
        <v>184500</v>
      </c>
      <c r="D20" s="190"/>
      <c r="E20" s="177">
        <f t="shared" si="0"/>
        <v>-184500</v>
      </c>
      <c r="F20" s="142">
        <v>178678</v>
      </c>
      <c r="G20" s="154">
        <f>VALORES!F142</f>
        <v>271500</v>
      </c>
      <c r="H20" s="190"/>
      <c r="I20" s="172">
        <f t="shared" si="1"/>
        <v>-271500</v>
      </c>
    </row>
    <row r="21" spans="1:10" x14ac:dyDescent="0.25">
      <c r="A21" s="128" t="s">
        <v>41</v>
      </c>
      <c r="B21" s="142">
        <v>64208</v>
      </c>
      <c r="C21" s="163">
        <f>VALORES!D162</f>
        <v>123500</v>
      </c>
      <c r="D21" s="190">
        <v>84086</v>
      </c>
      <c r="E21" s="177">
        <f t="shared" si="0"/>
        <v>-39414</v>
      </c>
      <c r="F21" s="142">
        <v>115809</v>
      </c>
      <c r="G21" s="154">
        <f>VALORES!F162</f>
        <v>214500</v>
      </c>
      <c r="H21" s="190">
        <v>156772</v>
      </c>
      <c r="I21" s="172">
        <f t="shared" si="1"/>
        <v>-57728</v>
      </c>
    </row>
    <row r="22" spans="1:10" x14ac:dyDescent="0.25">
      <c r="A22" s="128" t="s">
        <v>42</v>
      </c>
      <c r="B22" s="182"/>
      <c r="C22" s="183"/>
      <c r="D22" s="191"/>
      <c r="E22" s="181">
        <f t="shared" si="0"/>
        <v>0</v>
      </c>
      <c r="F22" s="142">
        <v>132143</v>
      </c>
      <c r="G22" s="154">
        <f>VALORES!F172</f>
        <v>271500</v>
      </c>
      <c r="H22" s="190">
        <v>194544</v>
      </c>
      <c r="I22" s="172">
        <f t="shared" si="1"/>
        <v>-76956</v>
      </c>
    </row>
    <row r="23" spans="1:10" ht="45" x14ac:dyDescent="0.25">
      <c r="A23" s="128" t="s">
        <v>95</v>
      </c>
      <c r="B23" s="182"/>
      <c r="C23" s="183"/>
      <c r="D23" s="191"/>
      <c r="E23" s="181">
        <f t="shared" si="0"/>
        <v>0</v>
      </c>
      <c r="F23" s="142">
        <v>90075</v>
      </c>
      <c r="G23" s="154">
        <f>VALORES!F182</f>
        <v>339500</v>
      </c>
      <c r="H23" s="190">
        <v>194544</v>
      </c>
      <c r="I23" s="172">
        <f t="shared" si="1"/>
        <v>-144956</v>
      </c>
    </row>
    <row r="24" spans="1:10" x14ac:dyDescent="0.25">
      <c r="A24" s="128" t="s">
        <v>46</v>
      </c>
      <c r="B24" s="142">
        <v>101076</v>
      </c>
      <c r="C24" s="163">
        <f>VALORES!D202</f>
        <v>218500</v>
      </c>
      <c r="D24" s="190">
        <v>194544</v>
      </c>
      <c r="E24" s="177">
        <f t="shared" si="0"/>
        <v>-23956</v>
      </c>
      <c r="F24" s="142">
        <v>174842</v>
      </c>
      <c r="G24" s="154">
        <f>VALORES!F202</f>
        <v>339500</v>
      </c>
      <c r="H24" s="190">
        <v>194544</v>
      </c>
      <c r="I24" s="172">
        <f t="shared" si="1"/>
        <v>-144956</v>
      </c>
    </row>
    <row r="25" spans="1:10" x14ac:dyDescent="0.25">
      <c r="A25" s="128" t="s">
        <v>47</v>
      </c>
      <c r="B25" s="142">
        <v>91642</v>
      </c>
      <c r="C25" s="163">
        <f>VALORES!D212</f>
        <v>207500</v>
      </c>
      <c r="D25" s="190">
        <v>194544</v>
      </c>
      <c r="E25" s="177">
        <f t="shared" si="0"/>
        <v>-12956</v>
      </c>
      <c r="F25" s="142">
        <v>151677</v>
      </c>
      <c r="G25" s="154">
        <f>VALORES!F212</f>
        <v>310500</v>
      </c>
      <c r="H25" s="190">
        <v>194544</v>
      </c>
      <c r="I25" s="172">
        <f t="shared" si="1"/>
        <v>-115956</v>
      </c>
    </row>
    <row r="26" spans="1:10" x14ac:dyDescent="0.25">
      <c r="A26" s="128" t="s">
        <v>48</v>
      </c>
      <c r="B26" s="142">
        <v>91642</v>
      </c>
      <c r="C26" s="163">
        <f>VALORES!D222</f>
        <v>207500</v>
      </c>
      <c r="D26" s="190">
        <v>194544</v>
      </c>
      <c r="E26" s="177">
        <f t="shared" si="0"/>
        <v>-12956</v>
      </c>
      <c r="F26" s="142">
        <v>151677</v>
      </c>
      <c r="G26" s="154">
        <f>VALORES!F222</f>
        <v>310500</v>
      </c>
      <c r="H26" s="190">
        <v>194544</v>
      </c>
      <c r="I26" s="172">
        <f t="shared" si="1"/>
        <v>-115956</v>
      </c>
    </row>
    <row r="27" spans="1:10" x14ac:dyDescent="0.25">
      <c r="A27" s="128" t="s">
        <v>49</v>
      </c>
      <c r="B27" s="142">
        <v>102076</v>
      </c>
      <c r="C27" s="163">
        <f>VALORES!D232</f>
        <v>219500</v>
      </c>
      <c r="D27" s="190">
        <v>194544</v>
      </c>
      <c r="E27" s="177">
        <f t="shared" si="0"/>
        <v>-24956</v>
      </c>
      <c r="F27" s="142">
        <v>171644</v>
      </c>
      <c r="G27" s="154">
        <f>VALORES!F232</f>
        <v>332500</v>
      </c>
      <c r="H27" s="190">
        <v>194544</v>
      </c>
      <c r="I27" s="172">
        <f t="shared" si="1"/>
        <v>-137956</v>
      </c>
    </row>
    <row r="28" spans="1:10" x14ac:dyDescent="0.25">
      <c r="A28" s="128" t="s">
        <v>85</v>
      </c>
      <c r="B28" s="182"/>
      <c r="C28" s="183"/>
      <c r="D28" s="191"/>
      <c r="E28" s="181">
        <f t="shared" si="0"/>
        <v>0</v>
      </c>
      <c r="F28" s="142"/>
      <c r="G28" s="154">
        <f>VALORES!F242</f>
        <v>334800</v>
      </c>
      <c r="H28" s="190">
        <v>194544</v>
      </c>
      <c r="I28" s="172">
        <f t="shared" si="1"/>
        <v>-140256</v>
      </c>
    </row>
    <row r="29" spans="1:10" x14ac:dyDescent="0.25">
      <c r="A29" s="128" t="s">
        <v>86</v>
      </c>
      <c r="B29" s="142">
        <v>21100</v>
      </c>
      <c r="C29" s="163">
        <f>VALORES!D252</f>
        <v>50500</v>
      </c>
      <c r="D29" s="190"/>
      <c r="E29" s="177">
        <f t="shared" si="0"/>
        <v>-50500</v>
      </c>
      <c r="F29" s="142">
        <v>21100</v>
      </c>
      <c r="G29" s="154">
        <f>VALORES!F252</f>
        <v>50500</v>
      </c>
      <c r="H29" s="190"/>
      <c r="I29" s="172">
        <f t="shared" si="1"/>
        <v>-50500</v>
      </c>
    </row>
    <row r="30" spans="1:10" x14ac:dyDescent="0.25">
      <c r="A30" s="128" t="s">
        <v>108</v>
      </c>
      <c r="B30" s="182"/>
      <c r="C30" s="183"/>
      <c r="D30" s="191"/>
      <c r="E30" s="181">
        <f t="shared" si="0"/>
        <v>0</v>
      </c>
      <c r="F30" s="142"/>
      <c r="G30" s="154">
        <f>VALORES!F262</f>
        <v>3298000</v>
      </c>
      <c r="H30" s="190"/>
      <c r="I30" s="172">
        <f t="shared" si="1"/>
        <v>-3298000</v>
      </c>
    </row>
    <row r="31" spans="1:10" x14ac:dyDescent="0.25">
      <c r="A31" s="128" t="s">
        <v>109</v>
      </c>
      <c r="B31" s="182"/>
      <c r="C31" s="183"/>
      <c r="D31" s="191"/>
      <c r="E31" s="181">
        <f t="shared" si="0"/>
        <v>0</v>
      </c>
      <c r="F31" s="142"/>
      <c r="G31" s="154">
        <f>VALORES!F272</f>
        <v>147400</v>
      </c>
      <c r="H31" s="190"/>
      <c r="I31" s="172">
        <f t="shared" si="1"/>
        <v>-147400</v>
      </c>
    </row>
    <row r="32" spans="1:10" x14ac:dyDescent="0.25">
      <c r="A32" s="128" t="s">
        <v>53</v>
      </c>
      <c r="B32" s="182"/>
      <c r="C32" s="183"/>
      <c r="D32" s="191"/>
      <c r="E32" s="181">
        <f t="shared" si="0"/>
        <v>0</v>
      </c>
      <c r="F32" s="142">
        <v>106710</v>
      </c>
      <c r="G32" s="154">
        <f>VALORES!F282</f>
        <v>219100</v>
      </c>
      <c r="H32" s="190">
        <v>66600</v>
      </c>
      <c r="I32" s="172">
        <f t="shared" si="1"/>
        <v>-152500</v>
      </c>
      <c r="J32" s="134" t="s">
        <v>152</v>
      </c>
    </row>
    <row r="33" spans="1:9" ht="30" x14ac:dyDescent="0.25">
      <c r="A33" s="128" t="s">
        <v>107</v>
      </c>
      <c r="B33" s="182"/>
      <c r="C33" s="183"/>
      <c r="D33" s="191"/>
      <c r="E33" s="181">
        <f t="shared" si="0"/>
        <v>0</v>
      </c>
      <c r="F33" s="142"/>
      <c r="G33" s="154">
        <f>VALORES!F292</f>
        <v>113100</v>
      </c>
      <c r="H33" s="190"/>
      <c r="I33" s="172">
        <f t="shared" si="1"/>
        <v>-113100</v>
      </c>
    </row>
    <row r="34" spans="1:9" ht="30" x14ac:dyDescent="0.25">
      <c r="A34" s="128" t="s">
        <v>87</v>
      </c>
      <c r="B34" s="182"/>
      <c r="C34" s="183"/>
      <c r="D34" s="191"/>
      <c r="E34" s="181">
        <f t="shared" si="0"/>
        <v>0</v>
      </c>
      <c r="F34" s="142"/>
      <c r="G34" s="154">
        <f>VALORES!F302</f>
        <v>109100</v>
      </c>
      <c r="H34" s="190"/>
      <c r="I34" s="172">
        <f t="shared" si="1"/>
        <v>-109100</v>
      </c>
    </row>
    <row r="35" spans="1:9" ht="30" x14ac:dyDescent="0.25">
      <c r="A35" s="128" t="s">
        <v>88</v>
      </c>
      <c r="B35" s="182"/>
      <c r="C35" s="183"/>
      <c r="D35" s="191"/>
      <c r="E35" s="181">
        <f t="shared" si="0"/>
        <v>0</v>
      </c>
      <c r="F35" s="142"/>
      <c r="G35" s="154">
        <f>VALORES!F312</f>
        <v>84100</v>
      </c>
      <c r="H35" s="190"/>
      <c r="I35" s="172">
        <f t="shared" si="1"/>
        <v>-84100</v>
      </c>
    </row>
    <row r="36" spans="1:9" ht="30" x14ac:dyDescent="0.25">
      <c r="A36" s="128" t="s">
        <v>110</v>
      </c>
      <c r="B36" s="182"/>
      <c r="C36" s="183"/>
      <c r="D36" s="191"/>
      <c r="E36" s="181">
        <f t="shared" si="0"/>
        <v>0</v>
      </c>
      <c r="F36" s="142"/>
      <c r="G36" s="154">
        <f>VALORES!F322</f>
        <v>6572200</v>
      </c>
      <c r="H36" s="190"/>
      <c r="I36" s="172">
        <f t="shared" si="1"/>
        <v>-6572200</v>
      </c>
    </row>
    <row r="37" spans="1:9" x14ac:dyDescent="0.25">
      <c r="A37" s="128" t="s">
        <v>111</v>
      </c>
      <c r="B37" s="182"/>
      <c r="C37" s="183"/>
      <c r="D37" s="191"/>
      <c r="E37" s="181">
        <f t="shared" si="0"/>
        <v>0</v>
      </c>
      <c r="F37" s="142"/>
      <c r="G37" s="154">
        <f>VALORES!F332</f>
        <v>34000</v>
      </c>
      <c r="H37" s="190"/>
      <c r="I37" s="172">
        <f t="shared" si="1"/>
        <v>-34000</v>
      </c>
    </row>
    <row r="38" spans="1:9" x14ac:dyDescent="0.25">
      <c r="A38" s="128" t="s">
        <v>57</v>
      </c>
      <c r="B38" s="142">
        <v>19000</v>
      </c>
      <c r="C38" s="163">
        <f>VALORES!F342</f>
        <v>44100</v>
      </c>
      <c r="D38" s="190"/>
      <c r="E38" s="177">
        <f t="shared" si="0"/>
        <v>-44100</v>
      </c>
      <c r="F38" s="142">
        <v>19000</v>
      </c>
      <c r="G38" s="154">
        <f>VALORES!F342</f>
        <v>44100</v>
      </c>
      <c r="H38" s="190"/>
      <c r="I38" s="172">
        <f t="shared" si="1"/>
        <v>-44100</v>
      </c>
    </row>
    <row r="39" spans="1:9" x14ac:dyDescent="0.25">
      <c r="A39" s="128" t="s">
        <v>133</v>
      </c>
      <c r="B39" s="142"/>
      <c r="C39" s="163">
        <f>VALORES!F352</f>
        <v>11000</v>
      </c>
      <c r="D39" s="190"/>
      <c r="E39" s="177">
        <f t="shared" si="0"/>
        <v>-11000</v>
      </c>
      <c r="F39" s="142"/>
      <c r="G39" s="154">
        <f>VALORES!F352</f>
        <v>11000</v>
      </c>
      <c r="H39" s="190"/>
      <c r="I39" s="172">
        <f t="shared" si="1"/>
        <v>-11000</v>
      </c>
    </row>
    <row r="40" spans="1:9" x14ac:dyDescent="0.25">
      <c r="A40" s="129" t="s">
        <v>89</v>
      </c>
      <c r="B40" s="142">
        <v>76525</v>
      </c>
      <c r="C40" s="163">
        <f>VALORES!D362</f>
        <v>159900</v>
      </c>
      <c r="D40" s="190">
        <v>50410</v>
      </c>
      <c r="E40" s="177">
        <f t="shared" si="0"/>
        <v>-109490</v>
      </c>
      <c r="F40" s="142">
        <v>77125</v>
      </c>
      <c r="G40" s="154">
        <f>VALORES!F362</f>
        <v>159900</v>
      </c>
      <c r="H40" s="190">
        <v>50410</v>
      </c>
      <c r="I40" s="172">
        <f t="shared" si="1"/>
        <v>-109490</v>
      </c>
    </row>
    <row r="41" spans="1:9" ht="30" x14ac:dyDescent="0.25">
      <c r="A41" s="129" t="s">
        <v>90</v>
      </c>
      <c r="B41" s="142">
        <v>76525</v>
      </c>
      <c r="C41" s="163">
        <f>VALORES!D372</f>
        <v>159900</v>
      </c>
      <c r="D41" s="190">
        <v>50410</v>
      </c>
      <c r="E41" s="177">
        <f t="shared" si="0"/>
        <v>-109490</v>
      </c>
      <c r="F41" s="142">
        <v>77125</v>
      </c>
      <c r="G41" s="154">
        <f>VALORES!F372</f>
        <v>159900</v>
      </c>
      <c r="H41" s="190">
        <v>50410</v>
      </c>
      <c r="I41" s="172">
        <f t="shared" si="1"/>
        <v>-109490</v>
      </c>
    </row>
    <row r="42" spans="1:9" x14ac:dyDescent="0.25">
      <c r="A42" s="129" t="s">
        <v>91</v>
      </c>
      <c r="B42" s="142">
        <v>73725</v>
      </c>
      <c r="C42" s="163">
        <f>VALORES!D382</f>
        <v>153500</v>
      </c>
      <c r="D42" s="190">
        <v>47010</v>
      </c>
      <c r="E42" s="177">
        <f t="shared" si="0"/>
        <v>-106490</v>
      </c>
      <c r="F42" s="142">
        <v>73725</v>
      </c>
      <c r="G42" s="154">
        <f>VALORES!F382</f>
        <v>153500</v>
      </c>
      <c r="H42" s="190">
        <v>47010</v>
      </c>
      <c r="I42" s="172">
        <f t="shared" si="1"/>
        <v>-106490</v>
      </c>
    </row>
    <row r="43" spans="1:9" ht="30" x14ac:dyDescent="0.25">
      <c r="A43" s="129" t="s">
        <v>144</v>
      </c>
      <c r="B43" s="142">
        <v>73725</v>
      </c>
      <c r="C43" s="163">
        <f>VALORES!D392</f>
        <v>153500</v>
      </c>
      <c r="D43" s="190">
        <v>47010</v>
      </c>
      <c r="E43" s="177">
        <f t="shared" si="0"/>
        <v>-106490</v>
      </c>
      <c r="F43" s="142">
        <v>73725</v>
      </c>
      <c r="G43" s="154">
        <f>VALORES!F392</f>
        <v>153500</v>
      </c>
      <c r="H43" s="190">
        <v>47010</v>
      </c>
      <c r="I43" s="172">
        <f t="shared" si="1"/>
        <v>-106490</v>
      </c>
    </row>
    <row r="44" spans="1:9" ht="30" x14ac:dyDescent="0.25">
      <c r="A44" s="129" t="s">
        <v>145</v>
      </c>
      <c r="B44" s="142">
        <v>73725</v>
      </c>
      <c r="C44" s="163">
        <f>VALORES!D402</f>
        <v>153500</v>
      </c>
      <c r="D44" s="190">
        <v>47010</v>
      </c>
      <c r="E44" s="177">
        <f t="shared" si="0"/>
        <v>-106490</v>
      </c>
      <c r="F44" s="142">
        <v>73725</v>
      </c>
      <c r="G44" s="154">
        <f>VALORES!F402</f>
        <v>153500</v>
      </c>
      <c r="H44" s="190">
        <v>47010</v>
      </c>
      <c r="I44" s="172">
        <f t="shared" si="1"/>
        <v>-106490</v>
      </c>
    </row>
    <row r="45" spans="1:9" x14ac:dyDescent="0.25">
      <c r="A45" s="129" t="s">
        <v>94</v>
      </c>
      <c r="B45" s="142">
        <v>73725</v>
      </c>
      <c r="C45" s="163">
        <f>VALORES!D412</f>
        <v>153500</v>
      </c>
      <c r="D45" s="190">
        <v>47010</v>
      </c>
      <c r="E45" s="177">
        <f t="shared" si="0"/>
        <v>-106490</v>
      </c>
      <c r="F45" s="142">
        <v>73725</v>
      </c>
      <c r="G45" s="154">
        <f>VALORES!F412</f>
        <v>153500</v>
      </c>
      <c r="H45" s="190">
        <v>47010</v>
      </c>
      <c r="I45" s="172">
        <f t="shared" si="1"/>
        <v>-106490</v>
      </c>
    </row>
    <row r="46" spans="1:9" x14ac:dyDescent="0.25">
      <c r="A46" s="131" t="s">
        <v>146</v>
      </c>
      <c r="B46" s="142"/>
      <c r="C46" s="163"/>
      <c r="D46" s="190"/>
      <c r="E46" s="177"/>
      <c r="F46" s="142"/>
      <c r="G46" s="154"/>
      <c r="H46" s="190"/>
      <c r="I46" s="172">
        <f t="shared" si="1"/>
        <v>0</v>
      </c>
    </row>
    <row r="47" spans="1:9" ht="30" x14ac:dyDescent="0.25">
      <c r="A47" s="131" t="s">
        <v>65</v>
      </c>
      <c r="B47" s="142"/>
      <c r="C47" s="163"/>
      <c r="D47" s="190"/>
      <c r="E47" s="177"/>
      <c r="F47" s="142"/>
      <c r="G47" s="154"/>
      <c r="H47" s="190"/>
      <c r="I47" s="172">
        <f t="shared" si="1"/>
        <v>0</v>
      </c>
    </row>
    <row r="48" spans="1:9" ht="30.75" thickBot="1" x14ac:dyDescent="0.3">
      <c r="A48" s="132" t="s">
        <v>66</v>
      </c>
      <c r="B48" s="145"/>
      <c r="C48" s="165"/>
      <c r="D48" s="192"/>
      <c r="E48" s="178"/>
      <c r="F48" s="145"/>
      <c r="G48" s="157"/>
      <c r="H48" s="192"/>
      <c r="I48" s="173">
        <f t="shared" si="1"/>
        <v>0</v>
      </c>
    </row>
  </sheetData>
  <mergeCells count="4">
    <mergeCell ref="A3:A5"/>
    <mergeCell ref="B3:I3"/>
    <mergeCell ref="B4:E4"/>
    <mergeCell ref="F4:I4"/>
  </mergeCells>
  <printOptions horizontalCentered="1"/>
  <pageMargins left="0.70866141732283472" right="0.70866141732283472" top="0.74803149606299213" bottom="0.74803149606299213" header="0.31496062992125984" footer="0.31496062992125984"/>
  <pageSetup scale="6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3"/>
  <sheetViews>
    <sheetView zoomScaleNormal="100" workbookViewId="0">
      <selection activeCell="C2" sqref="C2:C23"/>
    </sheetView>
  </sheetViews>
  <sheetFormatPr baseColWidth="10" defaultRowHeight="12" x14ac:dyDescent="0.2"/>
  <cols>
    <col min="1" max="1" width="11.42578125" style="357"/>
    <col min="2" max="2" width="11.42578125" style="366"/>
    <col min="3" max="3" width="70.140625" style="366" customWidth="1"/>
    <col min="4" max="4" width="7.85546875" style="366" customWidth="1"/>
    <col min="5" max="5" width="6.42578125" style="407" customWidth="1"/>
    <col min="6" max="6" width="12" style="407" bestFit="1" customWidth="1"/>
    <col min="7" max="7" width="12" style="408" customWidth="1"/>
    <col min="8" max="11" width="12" style="409" bestFit="1" customWidth="1"/>
    <col min="12" max="12" width="12" style="410" bestFit="1" customWidth="1"/>
    <col min="13" max="16384" width="11.42578125" style="366"/>
  </cols>
  <sheetData>
    <row r="1" spans="1:14" s="357" customFormat="1" ht="12.75" thickBot="1" x14ac:dyDescent="0.25">
      <c r="A1" s="349" t="s">
        <v>27</v>
      </c>
      <c r="B1" s="350" t="s">
        <v>15</v>
      </c>
      <c r="C1" s="350" t="s">
        <v>16</v>
      </c>
      <c r="D1" s="351"/>
      <c r="E1" s="352"/>
      <c r="F1" s="352" t="s">
        <v>198</v>
      </c>
      <c r="G1" s="353" t="s">
        <v>206</v>
      </c>
      <c r="H1" s="354" t="s">
        <v>183</v>
      </c>
      <c r="I1" s="354" t="s">
        <v>182</v>
      </c>
      <c r="J1" s="354" t="s">
        <v>181</v>
      </c>
      <c r="K1" s="354" t="s">
        <v>178</v>
      </c>
      <c r="L1" s="355" t="s">
        <v>177</v>
      </c>
      <c r="M1" s="355" t="s">
        <v>5</v>
      </c>
      <c r="N1" s="356" t="s">
        <v>5</v>
      </c>
    </row>
    <row r="2" spans="1:14" x14ac:dyDescent="0.2">
      <c r="A2" s="358">
        <v>1</v>
      </c>
      <c r="B2" s="359" t="s">
        <v>17</v>
      </c>
      <c r="C2" s="359" t="s">
        <v>1</v>
      </c>
      <c r="D2" s="360"/>
      <c r="E2" s="361"/>
      <c r="F2" s="361">
        <v>18000</v>
      </c>
      <c r="G2" s="362">
        <v>17800</v>
      </c>
      <c r="H2" s="363">
        <v>14300</v>
      </c>
      <c r="I2" s="363">
        <v>13600</v>
      </c>
      <c r="J2" s="363">
        <v>12600</v>
      </c>
      <c r="K2" s="363">
        <v>13700</v>
      </c>
      <c r="L2" s="364">
        <v>11615</v>
      </c>
      <c r="M2" s="364">
        <v>10100</v>
      </c>
      <c r="N2" s="365">
        <v>9500</v>
      </c>
    </row>
    <row r="3" spans="1:14" x14ac:dyDescent="0.2">
      <c r="A3" s="367">
        <v>2</v>
      </c>
      <c r="B3" s="368" t="s">
        <v>17</v>
      </c>
      <c r="C3" s="368" t="s">
        <v>20</v>
      </c>
      <c r="D3" s="369"/>
      <c r="E3" s="370"/>
      <c r="F3" s="370">
        <v>5600</v>
      </c>
      <c r="G3" s="371">
        <v>5500</v>
      </c>
      <c r="H3" s="372">
        <v>4400</v>
      </c>
      <c r="I3" s="372">
        <v>4200</v>
      </c>
      <c r="J3" s="372">
        <v>3900</v>
      </c>
      <c r="K3" s="372">
        <v>4200</v>
      </c>
      <c r="L3" s="373">
        <v>3565</v>
      </c>
      <c r="M3" s="373">
        <v>3100</v>
      </c>
      <c r="N3" s="374">
        <v>2900</v>
      </c>
    </row>
    <row r="4" spans="1:14" x14ac:dyDescent="0.2">
      <c r="A4" s="367">
        <v>14</v>
      </c>
      <c r="B4" s="368" t="s">
        <v>17</v>
      </c>
      <c r="C4" s="368" t="s">
        <v>23</v>
      </c>
      <c r="D4" s="369"/>
      <c r="E4" s="370"/>
      <c r="F4" s="370">
        <v>2400</v>
      </c>
      <c r="G4" s="371">
        <v>2400</v>
      </c>
      <c r="H4" s="372">
        <v>1900</v>
      </c>
      <c r="I4" s="372">
        <v>1800</v>
      </c>
      <c r="J4" s="372">
        <v>1700</v>
      </c>
      <c r="K4" s="372">
        <v>1900</v>
      </c>
      <c r="L4" s="373">
        <v>1610</v>
      </c>
      <c r="M4" s="373">
        <v>1400</v>
      </c>
      <c r="N4" s="374">
        <v>1300</v>
      </c>
    </row>
    <row r="5" spans="1:14" x14ac:dyDescent="0.2">
      <c r="A5" s="367">
        <v>15</v>
      </c>
      <c r="B5" s="368" t="s">
        <v>17</v>
      </c>
      <c r="C5" s="368" t="s">
        <v>25</v>
      </c>
      <c r="D5" s="369"/>
      <c r="E5" s="370"/>
      <c r="F5" s="370">
        <v>2400</v>
      </c>
      <c r="G5" s="371">
        <v>2400</v>
      </c>
      <c r="H5" s="372">
        <v>1900</v>
      </c>
      <c r="I5" s="372">
        <v>1800</v>
      </c>
      <c r="J5" s="372">
        <v>1700</v>
      </c>
      <c r="K5" s="372">
        <v>1900</v>
      </c>
      <c r="L5" s="373">
        <v>1610</v>
      </c>
      <c r="M5" s="373">
        <v>1400</v>
      </c>
      <c r="N5" s="374">
        <v>1300</v>
      </c>
    </row>
    <row r="6" spans="1:14" x14ac:dyDescent="0.2">
      <c r="A6" s="367">
        <v>25</v>
      </c>
      <c r="B6" s="368" t="s">
        <v>17</v>
      </c>
      <c r="C6" s="368" t="s">
        <v>26</v>
      </c>
      <c r="D6" s="369"/>
      <c r="E6" s="370"/>
      <c r="F6" s="370">
        <v>2400</v>
      </c>
      <c r="G6" s="371">
        <v>2400</v>
      </c>
      <c r="H6" s="372">
        <v>1900</v>
      </c>
      <c r="I6" s="372">
        <v>1800</v>
      </c>
      <c r="J6" s="372">
        <v>1700</v>
      </c>
      <c r="K6" s="372">
        <v>1900</v>
      </c>
      <c r="L6" s="373">
        <v>1610</v>
      </c>
      <c r="M6" s="373">
        <v>1400</v>
      </c>
      <c r="N6" s="374">
        <v>1300</v>
      </c>
    </row>
    <row r="7" spans="1:14" x14ac:dyDescent="0.2">
      <c r="A7" s="367">
        <v>4</v>
      </c>
      <c r="B7" s="368" t="s">
        <v>17</v>
      </c>
      <c r="C7" s="368" t="s">
        <v>22</v>
      </c>
      <c r="D7" s="369"/>
      <c r="E7" s="370"/>
      <c r="F7" s="370">
        <v>8800</v>
      </c>
      <c r="G7" s="371">
        <v>8700</v>
      </c>
      <c r="H7" s="372">
        <v>7000</v>
      </c>
      <c r="I7" s="372">
        <v>6700</v>
      </c>
      <c r="J7" s="372">
        <v>6200</v>
      </c>
      <c r="K7" s="372">
        <v>6800</v>
      </c>
      <c r="L7" s="373">
        <v>5750</v>
      </c>
      <c r="M7" s="373">
        <v>5000</v>
      </c>
      <c r="N7" s="374">
        <v>4700</v>
      </c>
    </row>
    <row r="8" spans="1:14" x14ac:dyDescent="0.2">
      <c r="A8" s="367"/>
      <c r="B8" s="368" t="s">
        <v>17</v>
      </c>
      <c r="C8" s="368" t="s">
        <v>28</v>
      </c>
      <c r="D8" s="369"/>
      <c r="E8" s="370"/>
      <c r="F8" s="370">
        <v>2400</v>
      </c>
      <c r="G8" s="371">
        <v>2400</v>
      </c>
      <c r="H8" s="372">
        <v>1900</v>
      </c>
      <c r="I8" s="372">
        <v>1800</v>
      </c>
      <c r="J8" s="372">
        <v>1700</v>
      </c>
      <c r="K8" s="372">
        <v>1900</v>
      </c>
      <c r="L8" s="373">
        <v>1610</v>
      </c>
      <c r="M8" s="373">
        <v>1400</v>
      </c>
      <c r="N8" s="374">
        <v>1300</v>
      </c>
    </row>
    <row r="9" spans="1:14" x14ac:dyDescent="0.2">
      <c r="A9" s="367"/>
      <c r="B9" s="368" t="s">
        <v>17</v>
      </c>
      <c r="C9" s="368" t="s">
        <v>29</v>
      </c>
      <c r="D9" s="369"/>
      <c r="E9" s="370"/>
      <c r="F9" s="370">
        <v>0</v>
      </c>
      <c r="G9" s="371">
        <v>0</v>
      </c>
      <c r="H9" s="372"/>
      <c r="I9" s="372"/>
      <c r="J9" s="372"/>
      <c r="K9" s="372"/>
      <c r="L9" s="373">
        <v>0</v>
      </c>
      <c r="M9" s="373">
        <v>0</v>
      </c>
      <c r="N9" s="374">
        <v>0</v>
      </c>
    </row>
    <row r="10" spans="1:14" x14ac:dyDescent="0.2">
      <c r="A10" s="367">
        <v>10</v>
      </c>
      <c r="B10" s="368" t="s">
        <v>17</v>
      </c>
      <c r="C10" s="368" t="s">
        <v>33</v>
      </c>
      <c r="D10" s="369"/>
      <c r="E10" s="370"/>
      <c r="F10" s="370">
        <v>2400</v>
      </c>
      <c r="G10" s="371">
        <v>2400</v>
      </c>
      <c r="H10" s="372">
        <v>1900</v>
      </c>
      <c r="I10" s="372">
        <v>1800</v>
      </c>
      <c r="J10" s="372">
        <v>1700</v>
      </c>
      <c r="K10" s="372">
        <v>1900</v>
      </c>
      <c r="L10" s="373">
        <v>1610</v>
      </c>
      <c r="M10" s="373">
        <v>1400</v>
      </c>
      <c r="N10" s="374">
        <v>1300</v>
      </c>
    </row>
    <row r="11" spans="1:14" x14ac:dyDescent="0.2">
      <c r="A11" s="367">
        <v>11</v>
      </c>
      <c r="B11" s="368" t="s">
        <v>17</v>
      </c>
      <c r="C11" s="368" t="s">
        <v>37</v>
      </c>
      <c r="D11" s="369"/>
      <c r="E11" s="370"/>
      <c r="F11" s="370">
        <v>2400</v>
      </c>
      <c r="G11" s="371">
        <v>2400</v>
      </c>
      <c r="H11" s="372">
        <v>1900</v>
      </c>
      <c r="I11" s="372">
        <v>1800</v>
      </c>
      <c r="J11" s="372">
        <v>1700</v>
      </c>
      <c r="K11" s="372">
        <v>1900</v>
      </c>
      <c r="L11" s="373">
        <v>1610</v>
      </c>
      <c r="M11" s="373">
        <v>1400</v>
      </c>
      <c r="N11" s="374">
        <v>1300</v>
      </c>
    </row>
    <row r="12" spans="1:14" x14ac:dyDescent="0.2">
      <c r="A12" s="367">
        <v>12</v>
      </c>
      <c r="B12" s="368" t="s">
        <v>17</v>
      </c>
      <c r="C12" s="368" t="s">
        <v>38</v>
      </c>
      <c r="D12" s="369"/>
      <c r="E12" s="370"/>
      <c r="F12" s="370">
        <v>2400</v>
      </c>
      <c r="G12" s="371">
        <v>2400</v>
      </c>
      <c r="H12" s="372">
        <v>1900</v>
      </c>
      <c r="I12" s="372">
        <v>1800</v>
      </c>
      <c r="J12" s="372">
        <v>1700</v>
      </c>
      <c r="K12" s="372">
        <v>1900</v>
      </c>
      <c r="L12" s="373">
        <v>1610</v>
      </c>
      <c r="M12" s="373">
        <v>1400</v>
      </c>
      <c r="N12" s="374">
        <v>1300</v>
      </c>
    </row>
    <row r="13" spans="1:14" x14ac:dyDescent="0.2">
      <c r="A13" s="367">
        <v>20</v>
      </c>
      <c r="B13" s="368" t="s">
        <v>17</v>
      </c>
      <c r="C13" s="368" t="s">
        <v>39</v>
      </c>
      <c r="D13" s="369"/>
      <c r="E13" s="370"/>
      <c r="F13" s="370">
        <v>2400</v>
      </c>
      <c r="G13" s="371">
        <v>2400</v>
      </c>
      <c r="H13" s="372">
        <v>1900</v>
      </c>
      <c r="I13" s="372">
        <v>1800</v>
      </c>
      <c r="J13" s="372">
        <v>1900</v>
      </c>
      <c r="K13" s="372">
        <v>1900</v>
      </c>
      <c r="L13" s="373">
        <v>1610</v>
      </c>
      <c r="M13" s="373">
        <v>1400</v>
      </c>
      <c r="N13" s="374">
        <v>1300</v>
      </c>
    </row>
    <row r="14" spans="1:14" x14ac:dyDescent="0.2">
      <c r="A14" s="375"/>
      <c r="B14" s="376" t="s">
        <v>17</v>
      </c>
      <c r="C14" s="376" t="s">
        <v>170</v>
      </c>
      <c r="D14" s="377"/>
      <c r="E14" s="378"/>
      <c r="F14" s="378">
        <v>18000</v>
      </c>
      <c r="G14" s="379">
        <v>17800</v>
      </c>
      <c r="H14" s="380"/>
      <c r="I14" s="380"/>
      <c r="J14" s="380"/>
      <c r="K14" s="380"/>
      <c r="L14" s="381">
        <v>0</v>
      </c>
      <c r="M14" s="381">
        <v>0</v>
      </c>
      <c r="N14" s="382">
        <v>0</v>
      </c>
    </row>
    <row r="15" spans="1:14" x14ac:dyDescent="0.2">
      <c r="A15" s="367">
        <v>16</v>
      </c>
      <c r="B15" s="368" t="s">
        <v>17</v>
      </c>
      <c r="C15" s="368" t="s">
        <v>41</v>
      </c>
      <c r="D15" s="369"/>
      <c r="E15" s="370"/>
      <c r="F15" s="370">
        <v>2400</v>
      </c>
      <c r="G15" s="371">
        <v>2400</v>
      </c>
      <c r="H15" s="372">
        <v>1900</v>
      </c>
      <c r="I15" s="372">
        <v>1800</v>
      </c>
      <c r="J15" s="372">
        <v>1700</v>
      </c>
      <c r="K15" s="372">
        <v>1900</v>
      </c>
      <c r="L15" s="373">
        <v>1610</v>
      </c>
      <c r="M15" s="373">
        <v>1400</v>
      </c>
      <c r="N15" s="374">
        <v>1300</v>
      </c>
    </row>
    <row r="16" spans="1:14" x14ac:dyDescent="0.2">
      <c r="A16" s="367">
        <v>22</v>
      </c>
      <c r="B16" s="368" t="s">
        <v>17</v>
      </c>
      <c r="C16" s="368" t="s">
        <v>43</v>
      </c>
      <c r="D16" s="369"/>
      <c r="E16" s="370"/>
      <c r="F16" s="370">
        <v>2400</v>
      </c>
      <c r="G16" s="371">
        <v>2400</v>
      </c>
      <c r="H16" s="372">
        <v>1900</v>
      </c>
      <c r="I16" s="372">
        <v>1800</v>
      </c>
      <c r="J16" s="372">
        <v>1700</v>
      </c>
      <c r="K16" s="372">
        <v>1900</v>
      </c>
      <c r="L16" s="373">
        <v>1610</v>
      </c>
      <c r="M16" s="373">
        <v>1400</v>
      </c>
      <c r="N16" s="374">
        <v>1300</v>
      </c>
    </row>
    <row r="17" spans="1:14" x14ac:dyDescent="0.2">
      <c r="A17" s="367">
        <v>21</v>
      </c>
      <c r="B17" s="368" t="s">
        <v>17</v>
      </c>
      <c r="C17" s="368" t="s">
        <v>44</v>
      </c>
      <c r="D17" s="369"/>
      <c r="E17" s="370"/>
      <c r="F17" s="370">
        <v>2400</v>
      </c>
      <c r="G17" s="371">
        <v>2400</v>
      </c>
      <c r="H17" s="372">
        <v>1900</v>
      </c>
      <c r="I17" s="372">
        <v>1800</v>
      </c>
      <c r="J17" s="372">
        <v>1700</v>
      </c>
      <c r="K17" s="372">
        <v>1900</v>
      </c>
      <c r="L17" s="373">
        <v>1610</v>
      </c>
      <c r="M17" s="373">
        <v>1400</v>
      </c>
      <c r="N17" s="374">
        <v>1300</v>
      </c>
    </row>
    <row r="18" spans="1:14" x14ac:dyDescent="0.2">
      <c r="A18" s="367">
        <v>17</v>
      </c>
      <c r="B18" s="368" t="s">
        <v>17</v>
      </c>
      <c r="C18" s="368" t="s">
        <v>46</v>
      </c>
      <c r="D18" s="369"/>
      <c r="E18" s="370"/>
      <c r="F18" s="370">
        <v>2400</v>
      </c>
      <c r="G18" s="371">
        <v>2400</v>
      </c>
      <c r="H18" s="372">
        <v>1900</v>
      </c>
      <c r="I18" s="372">
        <v>1800</v>
      </c>
      <c r="J18" s="372">
        <v>1700</v>
      </c>
      <c r="K18" s="372">
        <v>1900</v>
      </c>
      <c r="L18" s="373">
        <v>1610</v>
      </c>
      <c r="M18" s="373">
        <v>1400</v>
      </c>
      <c r="N18" s="374">
        <v>1300</v>
      </c>
    </row>
    <row r="19" spans="1:14" x14ac:dyDescent="0.2">
      <c r="A19" s="367">
        <v>18</v>
      </c>
      <c r="B19" s="368" t="s">
        <v>17</v>
      </c>
      <c r="C19" s="368" t="s">
        <v>47</v>
      </c>
      <c r="D19" s="369"/>
      <c r="E19" s="370"/>
      <c r="F19" s="370">
        <v>2400</v>
      </c>
      <c r="G19" s="371">
        <v>2400</v>
      </c>
      <c r="H19" s="372"/>
      <c r="I19" s="372">
        <v>1800</v>
      </c>
      <c r="J19" s="372">
        <v>1700</v>
      </c>
      <c r="K19" s="372">
        <v>1900</v>
      </c>
      <c r="L19" s="373">
        <v>1610</v>
      </c>
      <c r="M19" s="373">
        <v>1400</v>
      </c>
      <c r="N19" s="374">
        <v>1300</v>
      </c>
    </row>
    <row r="20" spans="1:14" x14ac:dyDescent="0.2">
      <c r="A20" s="367">
        <v>19</v>
      </c>
      <c r="B20" s="368" t="s">
        <v>17</v>
      </c>
      <c r="C20" s="368" t="s">
        <v>48</v>
      </c>
      <c r="D20" s="369"/>
      <c r="E20" s="370"/>
      <c r="F20" s="370">
        <v>2400</v>
      </c>
      <c r="G20" s="371">
        <v>2400</v>
      </c>
      <c r="H20" s="372">
        <v>1900</v>
      </c>
      <c r="I20" s="372">
        <v>1800</v>
      </c>
      <c r="J20" s="372">
        <v>1700</v>
      </c>
      <c r="K20" s="372">
        <v>1900</v>
      </c>
      <c r="L20" s="373">
        <v>1610</v>
      </c>
      <c r="M20" s="373">
        <v>1400</v>
      </c>
      <c r="N20" s="374">
        <v>1300</v>
      </c>
    </row>
    <row r="21" spans="1:14" x14ac:dyDescent="0.2">
      <c r="A21" s="367">
        <v>13</v>
      </c>
      <c r="B21" s="368" t="s">
        <v>17</v>
      </c>
      <c r="C21" s="368" t="s">
        <v>49</v>
      </c>
      <c r="D21" s="369"/>
      <c r="E21" s="370"/>
      <c r="F21" s="370">
        <v>2400</v>
      </c>
      <c r="G21" s="371">
        <v>2400</v>
      </c>
      <c r="H21" s="372">
        <v>1900</v>
      </c>
      <c r="I21" s="372">
        <v>1800</v>
      </c>
      <c r="J21" s="372">
        <v>1700</v>
      </c>
      <c r="K21" s="372">
        <v>1900</v>
      </c>
      <c r="L21" s="373">
        <v>1610</v>
      </c>
      <c r="M21" s="373">
        <v>1400</v>
      </c>
      <c r="N21" s="374">
        <v>1300</v>
      </c>
    </row>
    <row r="22" spans="1:14" x14ac:dyDescent="0.2">
      <c r="A22" s="367" t="s">
        <v>50</v>
      </c>
      <c r="B22" s="368" t="s">
        <v>17</v>
      </c>
      <c r="C22" s="368" t="s">
        <v>51</v>
      </c>
      <c r="D22" s="369"/>
      <c r="E22" s="370"/>
      <c r="F22" s="370">
        <v>4700</v>
      </c>
      <c r="G22" s="371">
        <v>4700</v>
      </c>
      <c r="H22" s="372">
        <v>3900</v>
      </c>
      <c r="I22" s="372">
        <v>3700</v>
      </c>
      <c r="J22" s="372">
        <v>3400</v>
      </c>
      <c r="K22" s="372">
        <v>3700</v>
      </c>
      <c r="L22" s="373">
        <v>2700</v>
      </c>
      <c r="M22" s="373">
        <v>2700</v>
      </c>
      <c r="N22" s="374">
        <v>2500</v>
      </c>
    </row>
    <row r="23" spans="1:14" ht="12.75" thickBot="1" x14ac:dyDescent="0.25">
      <c r="A23" s="383"/>
      <c r="B23" s="384" t="s">
        <v>17</v>
      </c>
      <c r="C23" s="384" t="s">
        <v>52</v>
      </c>
      <c r="D23" s="385"/>
      <c r="E23" s="386"/>
      <c r="F23" s="386">
        <v>2400</v>
      </c>
      <c r="G23" s="387">
        <v>2400</v>
      </c>
      <c r="H23" s="388"/>
      <c r="I23" s="388"/>
      <c r="J23" s="388"/>
      <c r="K23" s="388"/>
      <c r="L23" s="389">
        <v>0</v>
      </c>
      <c r="M23" s="389">
        <v>0</v>
      </c>
      <c r="N23" s="390">
        <v>0</v>
      </c>
    </row>
    <row r="24" spans="1:14" x14ac:dyDescent="0.2">
      <c r="A24" s="358">
        <v>73</v>
      </c>
      <c r="B24" s="359" t="s">
        <v>18</v>
      </c>
      <c r="C24" s="359" t="s">
        <v>1</v>
      </c>
      <c r="D24" s="360"/>
      <c r="E24" s="361"/>
      <c r="F24" s="361">
        <v>18000</v>
      </c>
      <c r="G24" s="362">
        <v>17800</v>
      </c>
      <c r="H24" s="363">
        <v>13600</v>
      </c>
      <c r="I24" s="363">
        <v>13600</v>
      </c>
      <c r="J24" s="363">
        <v>12600</v>
      </c>
      <c r="K24" s="363">
        <v>13700</v>
      </c>
      <c r="L24" s="364">
        <v>11615</v>
      </c>
      <c r="M24" s="364">
        <v>10100</v>
      </c>
      <c r="N24" s="365">
        <v>9500</v>
      </c>
    </row>
    <row r="25" spans="1:14" x14ac:dyDescent="0.2">
      <c r="A25" s="367">
        <v>74</v>
      </c>
      <c r="B25" s="368" t="s">
        <v>18</v>
      </c>
      <c r="C25" s="368" t="s">
        <v>20</v>
      </c>
      <c r="D25" s="369"/>
      <c r="E25" s="370"/>
      <c r="F25" s="370">
        <v>5600</v>
      </c>
      <c r="G25" s="371">
        <v>5500</v>
      </c>
      <c r="H25" s="372">
        <v>4200</v>
      </c>
      <c r="I25" s="372">
        <v>4200</v>
      </c>
      <c r="J25" s="372">
        <v>3900</v>
      </c>
      <c r="K25" s="372">
        <v>4200</v>
      </c>
      <c r="L25" s="373">
        <v>3565</v>
      </c>
      <c r="M25" s="373">
        <v>3100</v>
      </c>
      <c r="N25" s="374">
        <v>2900</v>
      </c>
    </row>
    <row r="26" spans="1:14" x14ac:dyDescent="0.2">
      <c r="A26" s="367">
        <v>80</v>
      </c>
      <c r="B26" s="368" t="s">
        <v>18</v>
      </c>
      <c r="C26" s="368" t="s">
        <v>26</v>
      </c>
      <c r="D26" s="369"/>
      <c r="E26" s="370"/>
      <c r="F26" s="370">
        <v>2400</v>
      </c>
      <c r="G26" s="371">
        <v>2400</v>
      </c>
      <c r="H26" s="372">
        <v>1800</v>
      </c>
      <c r="I26" s="372">
        <v>1800</v>
      </c>
      <c r="J26" s="372">
        <v>1700</v>
      </c>
      <c r="K26" s="372">
        <v>1900</v>
      </c>
      <c r="L26" s="373">
        <v>1610</v>
      </c>
      <c r="M26" s="373">
        <v>1400</v>
      </c>
      <c r="N26" s="374">
        <v>1300</v>
      </c>
    </row>
    <row r="27" spans="1:14" x14ac:dyDescent="0.2">
      <c r="A27" s="367">
        <v>75</v>
      </c>
      <c r="B27" s="368" t="s">
        <v>18</v>
      </c>
      <c r="C27" s="368" t="s">
        <v>22</v>
      </c>
      <c r="D27" s="369"/>
      <c r="E27" s="370"/>
      <c r="F27" s="370">
        <v>8800</v>
      </c>
      <c r="G27" s="371">
        <v>8700</v>
      </c>
      <c r="H27" s="372">
        <v>6700</v>
      </c>
      <c r="I27" s="372">
        <v>6700</v>
      </c>
      <c r="J27" s="372">
        <v>6200</v>
      </c>
      <c r="K27" s="372">
        <v>6800</v>
      </c>
      <c r="L27" s="373">
        <v>5800</v>
      </c>
      <c r="M27" s="373">
        <v>5000</v>
      </c>
      <c r="N27" s="374">
        <v>4700</v>
      </c>
    </row>
    <row r="28" spans="1:14" x14ac:dyDescent="0.2">
      <c r="A28" s="367"/>
      <c r="B28" s="368" t="s">
        <v>18</v>
      </c>
      <c r="C28" s="368" t="s">
        <v>28</v>
      </c>
      <c r="D28" s="369"/>
      <c r="E28" s="370"/>
      <c r="F28" s="370">
        <v>2400</v>
      </c>
      <c r="G28" s="371">
        <v>2400</v>
      </c>
      <c r="H28" s="372">
        <v>1800</v>
      </c>
      <c r="I28" s="372">
        <v>1800</v>
      </c>
      <c r="J28" s="372">
        <v>1700</v>
      </c>
      <c r="K28" s="372">
        <v>1900</v>
      </c>
      <c r="L28" s="373">
        <v>1610</v>
      </c>
      <c r="M28" s="373">
        <v>1400</v>
      </c>
      <c r="N28" s="374">
        <v>1300</v>
      </c>
    </row>
    <row r="29" spans="1:14" x14ac:dyDescent="0.2">
      <c r="A29" s="367"/>
      <c r="B29" s="368" t="s">
        <v>18</v>
      </c>
      <c r="C29" s="368" t="s">
        <v>29</v>
      </c>
      <c r="D29" s="369"/>
      <c r="E29" s="370"/>
      <c r="F29" s="370">
        <v>0</v>
      </c>
      <c r="G29" s="371">
        <v>0</v>
      </c>
      <c r="H29" s="372">
        <v>6700</v>
      </c>
      <c r="I29" s="372">
        <v>6700</v>
      </c>
      <c r="J29" s="372">
        <v>6200</v>
      </c>
      <c r="K29" s="372">
        <v>6800</v>
      </c>
      <c r="L29" s="373">
        <v>0</v>
      </c>
      <c r="M29" s="373">
        <v>0</v>
      </c>
      <c r="N29" s="374">
        <v>0</v>
      </c>
    </row>
    <row r="30" spans="1:14" x14ac:dyDescent="0.2">
      <c r="A30" s="367">
        <v>76</v>
      </c>
      <c r="B30" s="368" t="s">
        <v>18</v>
      </c>
      <c r="C30" s="368" t="s">
        <v>33</v>
      </c>
      <c r="D30" s="369"/>
      <c r="E30" s="370"/>
      <c r="F30" s="370">
        <v>2400</v>
      </c>
      <c r="G30" s="371">
        <v>2400</v>
      </c>
      <c r="H30" s="372">
        <v>1800</v>
      </c>
      <c r="I30" s="372">
        <v>1800</v>
      </c>
      <c r="J30" s="372">
        <v>1700</v>
      </c>
      <c r="K30" s="372">
        <v>1900</v>
      </c>
      <c r="L30" s="373">
        <v>1610</v>
      </c>
      <c r="M30" s="373">
        <v>1400</v>
      </c>
      <c r="N30" s="374">
        <v>1300</v>
      </c>
    </row>
    <row r="31" spans="1:14" x14ac:dyDescent="0.2">
      <c r="A31" s="367">
        <v>77</v>
      </c>
      <c r="B31" s="368" t="s">
        <v>18</v>
      </c>
      <c r="C31" s="368" t="s">
        <v>37</v>
      </c>
      <c r="D31" s="369"/>
      <c r="E31" s="370"/>
      <c r="F31" s="370">
        <v>2400</v>
      </c>
      <c r="G31" s="371">
        <v>2400</v>
      </c>
      <c r="H31" s="372">
        <v>1800</v>
      </c>
      <c r="I31" s="372">
        <v>1800</v>
      </c>
      <c r="J31" s="372">
        <v>1700</v>
      </c>
      <c r="K31" s="372">
        <v>1900</v>
      </c>
      <c r="L31" s="373">
        <v>1610</v>
      </c>
      <c r="M31" s="373">
        <v>1400</v>
      </c>
      <c r="N31" s="374">
        <v>1300</v>
      </c>
    </row>
    <row r="32" spans="1:14" x14ac:dyDescent="0.2">
      <c r="A32" s="367">
        <v>78</v>
      </c>
      <c r="B32" s="368" t="s">
        <v>18</v>
      </c>
      <c r="C32" s="368" t="s">
        <v>38</v>
      </c>
      <c r="D32" s="369"/>
      <c r="E32" s="370"/>
      <c r="F32" s="370">
        <v>2400</v>
      </c>
      <c r="G32" s="371">
        <v>2400</v>
      </c>
      <c r="H32" s="372">
        <v>1800</v>
      </c>
      <c r="I32" s="372">
        <v>1800</v>
      </c>
      <c r="J32" s="372">
        <v>1700</v>
      </c>
      <c r="K32" s="372">
        <v>1900</v>
      </c>
      <c r="L32" s="373">
        <v>1610</v>
      </c>
      <c r="M32" s="373">
        <v>1400</v>
      </c>
      <c r="N32" s="374">
        <v>1300</v>
      </c>
    </row>
    <row r="33" spans="1:14" x14ac:dyDescent="0.2">
      <c r="A33" s="367">
        <v>79</v>
      </c>
      <c r="B33" s="368" t="s">
        <v>18</v>
      </c>
      <c r="C33" s="368" t="s">
        <v>39</v>
      </c>
      <c r="D33" s="369"/>
      <c r="E33" s="370"/>
      <c r="F33" s="370">
        <v>2400</v>
      </c>
      <c r="G33" s="371">
        <v>2400</v>
      </c>
      <c r="H33" s="372">
        <v>1800</v>
      </c>
      <c r="I33" s="372">
        <v>1800</v>
      </c>
      <c r="J33" s="372">
        <v>1700</v>
      </c>
      <c r="K33" s="372">
        <v>1900</v>
      </c>
      <c r="L33" s="373">
        <v>1610</v>
      </c>
      <c r="M33" s="373">
        <v>1400</v>
      </c>
      <c r="N33" s="374">
        <v>1300</v>
      </c>
    </row>
    <row r="34" spans="1:14" x14ac:dyDescent="0.2">
      <c r="A34" s="367"/>
      <c r="B34" s="368" t="s">
        <v>18</v>
      </c>
      <c r="C34" s="368" t="s">
        <v>40</v>
      </c>
      <c r="D34" s="369"/>
      <c r="E34" s="370"/>
      <c r="F34" s="370">
        <v>0</v>
      </c>
      <c r="G34" s="371">
        <v>0</v>
      </c>
      <c r="H34" s="372"/>
      <c r="I34" s="372"/>
      <c r="J34" s="372"/>
      <c r="K34" s="372"/>
      <c r="L34" s="373">
        <v>0</v>
      </c>
      <c r="M34" s="373">
        <v>0</v>
      </c>
      <c r="N34" s="374">
        <v>0</v>
      </c>
    </row>
    <row r="35" spans="1:14" x14ac:dyDescent="0.2">
      <c r="A35" s="367"/>
      <c r="B35" s="368" t="s">
        <v>18</v>
      </c>
      <c r="C35" s="368" t="s">
        <v>41</v>
      </c>
      <c r="D35" s="369"/>
      <c r="E35" s="370"/>
      <c r="F35" s="370">
        <v>0</v>
      </c>
      <c r="G35" s="371">
        <v>0</v>
      </c>
      <c r="H35" s="372"/>
      <c r="I35" s="372"/>
      <c r="J35" s="372"/>
      <c r="K35" s="372"/>
      <c r="L35" s="373">
        <v>0</v>
      </c>
      <c r="M35" s="373">
        <v>0</v>
      </c>
      <c r="N35" s="374">
        <v>1300</v>
      </c>
    </row>
    <row r="36" spans="1:14" x14ac:dyDescent="0.2">
      <c r="A36" s="367"/>
      <c r="B36" s="368" t="s">
        <v>18</v>
      </c>
      <c r="C36" s="368" t="s">
        <v>43</v>
      </c>
      <c r="D36" s="369"/>
      <c r="E36" s="370"/>
      <c r="F36" s="370">
        <v>0</v>
      </c>
      <c r="G36" s="371">
        <v>0</v>
      </c>
      <c r="H36" s="372"/>
      <c r="I36" s="372"/>
      <c r="J36" s="372"/>
      <c r="K36" s="372"/>
      <c r="L36" s="373">
        <v>0</v>
      </c>
      <c r="M36" s="373">
        <v>0</v>
      </c>
      <c r="N36" s="374">
        <v>0</v>
      </c>
    </row>
    <row r="37" spans="1:14" x14ac:dyDescent="0.2">
      <c r="A37" s="367"/>
      <c r="B37" s="368" t="s">
        <v>18</v>
      </c>
      <c r="C37" s="368" t="s">
        <v>44</v>
      </c>
      <c r="D37" s="369"/>
      <c r="E37" s="370"/>
      <c r="F37" s="370">
        <v>0</v>
      </c>
      <c r="G37" s="371">
        <v>0</v>
      </c>
      <c r="H37" s="372"/>
      <c r="I37" s="372"/>
      <c r="J37" s="372"/>
      <c r="K37" s="372"/>
      <c r="L37" s="373">
        <v>0</v>
      </c>
      <c r="M37" s="373">
        <v>0</v>
      </c>
      <c r="N37" s="374">
        <v>1300</v>
      </c>
    </row>
    <row r="38" spans="1:14" x14ac:dyDescent="0.2">
      <c r="A38" s="367"/>
      <c r="B38" s="368" t="s">
        <v>18</v>
      </c>
      <c r="C38" s="368" t="s">
        <v>46</v>
      </c>
      <c r="D38" s="369"/>
      <c r="E38" s="370"/>
      <c r="F38" s="370">
        <v>2400</v>
      </c>
      <c r="G38" s="371">
        <v>2400</v>
      </c>
      <c r="H38" s="372">
        <v>1800</v>
      </c>
      <c r="I38" s="372">
        <v>1800</v>
      </c>
      <c r="J38" s="372">
        <v>1700</v>
      </c>
      <c r="K38" s="372">
        <v>1900</v>
      </c>
      <c r="L38" s="373">
        <v>1610</v>
      </c>
      <c r="M38" s="373">
        <v>1400</v>
      </c>
      <c r="N38" s="374">
        <v>1300</v>
      </c>
    </row>
    <row r="39" spans="1:14" x14ac:dyDescent="0.2">
      <c r="A39" s="367"/>
      <c r="B39" s="368" t="s">
        <v>18</v>
      </c>
      <c r="C39" s="368" t="s">
        <v>47</v>
      </c>
      <c r="D39" s="369"/>
      <c r="E39" s="370"/>
      <c r="F39" s="370">
        <v>2400</v>
      </c>
      <c r="G39" s="371">
        <v>2400</v>
      </c>
      <c r="H39" s="372">
        <v>1800</v>
      </c>
      <c r="I39" s="372">
        <v>1800</v>
      </c>
      <c r="J39" s="372">
        <v>1700</v>
      </c>
      <c r="K39" s="372">
        <v>1900</v>
      </c>
      <c r="L39" s="373">
        <v>1610</v>
      </c>
      <c r="M39" s="373">
        <v>1400</v>
      </c>
      <c r="N39" s="374">
        <v>1300</v>
      </c>
    </row>
    <row r="40" spans="1:14" x14ac:dyDescent="0.2">
      <c r="A40" s="367"/>
      <c r="B40" s="368" t="s">
        <v>18</v>
      </c>
      <c r="C40" s="368" t="s">
        <v>48</v>
      </c>
      <c r="D40" s="369"/>
      <c r="E40" s="370"/>
      <c r="F40" s="370">
        <v>2400</v>
      </c>
      <c r="G40" s="371">
        <v>2400</v>
      </c>
      <c r="H40" s="372">
        <v>1800</v>
      </c>
      <c r="I40" s="372">
        <v>1800</v>
      </c>
      <c r="J40" s="372">
        <v>1700</v>
      </c>
      <c r="K40" s="372">
        <v>1900</v>
      </c>
      <c r="L40" s="373">
        <v>1610</v>
      </c>
      <c r="M40" s="373">
        <v>1400</v>
      </c>
      <c r="N40" s="374">
        <v>1300</v>
      </c>
    </row>
    <row r="41" spans="1:14" x14ac:dyDescent="0.2">
      <c r="A41" s="367"/>
      <c r="B41" s="368" t="s">
        <v>18</v>
      </c>
      <c r="C41" s="368" t="s">
        <v>49</v>
      </c>
      <c r="D41" s="369"/>
      <c r="E41" s="370"/>
      <c r="F41" s="370">
        <v>0</v>
      </c>
      <c r="G41" s="371">
        <v>0</v>
      </c>
      <c r="H41" s="372"/>
      <c r="I41" s="372"/>
      <c r="J41" s="372"/>
      <c r="K41" s="372"/>
      <c r="L41" s="373">
        <v>0</v>
      </c>
      <c r="M41" s="373">
        <v>0</v>
      </c>
      <c r="N41" s="374">
        <v>0</v>
      </c>
    </row>
    <row r="42" spans="1:14" x14ac:dyDescent="0.2">
      <c r="A42" s="367"/>
      <c r="B42" s="368" t="s">
        <v>18</v>
      </c>
      <c r="C42" s="368" t="s">
        <v>51</v>
      </c>
      <c r="D42" s="369"/>
      <c r="E42" s="370"/>
      <c r="F42" s="370">
        <v>4700</v>
      </c>
      <c r="G42" s="371">
        <v>0</v>
      </c>
      <c r="H42" s="372"/>
      <c r="I42" s="372"/>
      <c r="J42" s="372"/>
      <c r="K42" s="372"/>
      <c r="L42" s="373">
        <v>0</v>
      </c>
      <c r="M42" s="373">
        <v>0</v>
      </c>
      <c r="N42" s="374">
        <v>0</v>
      </c>
    </row>
    <row r="43" spans="1:14" ht="12.75" thickBot="1" x14ac:dyDescent="0.25">
      <c r="A43" s="383"/>
      <c r="B43" s="384" t="s">
        <v>18</v>
      </c>
      <c r="C43" s="384" t="s">
        <v>52</v>
      </c>
      <c r="D43" s="385"/>
      <c r="E43" s="386"/>
      <c r="F43" s="386">
        <v>2400</v>
      </c>
      <c r="G43" s="387">
        <v>2400</v>
      </c>
      <c r="H43" s="385">
        <v>2100</v>
      </c>
      <c r="I43" s="385">
        <v>2100</v>
      </c>
      <c r="J43" s="385">
        <v>2100</v>
      </c>
      <c r="K43" s="385">
        <v>2100</v>
      </c>
      <c r="L43" s="385">
        <v>2100</v>
      </c>
      <c r="M43" s="385">
        <v>2100</v>
      </c>
      <c r="N43" s="390">
        <v>0</v>
      </c>
    </row>
    <row r="44" spans="1:14" x14ac:dyDescent="0.2">
      <c r="A44" s="358">
        <v>47</v>
      </c>
      <c r="B44" s="359" t="s">
        <v>68</v>
      </c>
      <c r="C44" s="359" t="s">
        <v>1</v>
      </c>
      <c r="D44" s="360"/>
      <c r="E44" s="361"/>
      <c r="F44" s="361">
        <v>18000</v>
      </c>
      <c r="G44" s="362">
        <v>17800</v>
      </c>
      <c r="H44" s="360">
        <v>13600</v>
      </c>
      <c r="I44" s="360">
        <v>13600</v>
      </c>
      <c r="J44" s="360">
        <v>12600</v>
      </c>
      <c r="K44" s="360">
        <v>13700</v>
      </c>
      <c r="L44" s="364">
        <v>11615</v>
      </c>
      <c r="M44" s="364">
        <v>10100</v>
      </c>
      <c r="N44" s="365">
        <v>9500</v>
      </c>
    </row>
    <row r="45" spans="1:14" x14ac:dyDescent="0.2">
      <c r="A45" s="367">
        <v>48</v>
      </c>
      <c r="B45" s="368" t="s">
        <v>68</v>
      </c>
      <c r="C45" s="368" t="s">
        <v>20</v>
      </c>
      <c r="D45" s="369"/>
      <c r="E45" s="370"/>
      <c r="F45" s="370">
        <v>5600</v>
      </c>
      <c r="G45" s="371">
        <v>5500</v>
      </c>
      <c r="H45" s="369">
        <v>4200</v>
      </c>
      <c r="I45" s="369">
        <v>4200</v>
      </c>
      <c r="J45" s="369">
        <v>3900</v>
      </c>
      <c r="K45" s="369">
        <v>4200</v>
      </c>
      <c r="L45" s="373">
        <v>3565</v>
      </c>
      <c r="M45" s="373">
        <v>3100</v>
      </c>
      <c r="N45" s="374">
        <v>2900</v>
      </c>
    </row>
    <row r="46" spans="1:14" x14ac:dyDescent="0.2">
      <c r="A46" s="367">
        <v>57</v>
      </c>
      <c r="B46" s="368" t="s">
        <v>68</v>
      </c>
      <c r="C46" s="368" t="s">
        <v>26</v>
      </c>
      <c r="D46" s="369"/>
      <c r="E46" s="370"/>
      <c r="F46" s="370">
        <v>2400</v>
      </c>
      <c r="G46" s="371">
        <v>2400</v>
      </c>
      <c r="H46" s="369">
        <v>1800</v>
      </c>
      <c r="I46" s="369">
        <v>1800</v>
      </c>
      <c r="J46" s="369">
        <v>1700</v>
      </c>
      <c r="K46" s="369">
        <v>1900</v>
      </c>
      <c r="L46" s="373">
        <v>1610</v>
      </c>
      <c r="M46" s="373">
        <v>1400</v>
      </c>
      <c r="N46" s="374">
        <v>1300</v>
      </c>
    </row>
    <row r="47" spans="1:14" x14ac:dyDescent="0.2">
      <c r="A47" s="367">
        <v>49</v>
      </c>
      <c r="B47" s="368" t="s">
        <v>68</v>
      </c>
      <c r="C47" s="368" t="s">
        <v>22</v>
      </c>
      <c r="D47" s="369"/>
      <c r="E47" s="370"/>
      <c r="F47" s="370">
        <v>8800</v>
      </c>
      <c r="G47" s="371">
        <v>8700</v>
      </c>
      <c r="H47" s="369">
        <v>6700</v>
      </c>
      <c r="I47" s="369">
        <v>6700</v>
      </c>
      <c r="J47" s="369">
        <v>6200</v>
      </c>
      <c r="K47" s="369">
        <v>1900</v>
      </c>
      <c r="L47" s="373">
        <v>5800</v>
      </c>
      <c r="M47" s="373">
        <v>5000</v>
      </c>
      <c r="N47" s="374">
        <v>4700</v>
      </c>
    </row>
    <row r="48" spans="1:14" x14ac:dyDescent="0.2">
      <c r="A48" s="367"/>
      <c r="B48" s="368" t="s">
        <v>68</v>
      </c>
      <c r="C48" s="368" t="s">
        <v>28</v>
      </c>
      <c r="D48" s="369"/>
      <c r="E48" s="370"/>
      <c r="F48" s="370">
        <v>2400</v>
      </c>
      <c r="G48" s="371">
        <v>2400</v>
      </c>
      <c r="H48" s="369">
        <v>1800</v>
      </c>
      <c r="I48" s="369">
        <v>1800</v>
      </c>
      <c r="J48" s="369">
        <v>1700</v>
      </c>
      <c r="K48" s="369">
        <v>1900</v>
      </c>
      <c r="L48" s="373">
        <v>1610</v>
      </c>
      <c r="M48" s="373">
        <v>1400</v>
      </c>
      <c r="N48" s="374">
        <v>1300</v>
      </c>
    </row>
    <row r="49" spans="1:14" x14ac:dyDescent="0.2">
      <c r="A49" s="367"/>
      <c r="B49" s="368" t="s">
        <v>68</v>
      </c>
      <c r="C49" s="368" t="s">
        <v>29</v>
      </c>
      <c r="D49" s="369"/>
      <c r="E49" s="370"/>
      <c r="F49" s="370">
        <v>0</v>
      </c>
      <c r="G49" s="371">
        <v>0</v>
      </c>
      <c r="H49" s="369"/>
      <c r="I49" s="369"/>
      <c r="J49" s="369"/>
      <c r="K49" s="369"/>
      <c r="L49" s="373">
        <v>0</v>
      </c>
      <c r="M49" s="373">
        <v>0</v>
      </c>
      <c r="N49" s="374">
        <v>0</v>
      </c>
    </row>
    <row r="50" spans="1:14" x14ac:dyDescent="0.2">
      <c r="A50" s="367">
        <v>50</v>
      </c>
      <c r="B50" s="368" t="s">
        <v>68</v>
      </c>
      <c r="C50" s="368" t="s">
        <v>33</v>
      </c>
      <c r="D50" s="369"/>
      <c r="E50" s="370"/>
      <c r="F50" s="370">
        <v>2400</v>
      </c>
      <c r="G50" s="371">
        <v>2400</v>
      </c>
      <c r="H50" s="369">
        <v>1800</v>
      </c>
      <c r="I50" s="369">
        <v>1800</v>
      </c>
      <c r="J50" s="369">
        <v>1700</v>
      </c>
      <c r="K50" s="369">
        <v>1900</v>
      </c>
      <c r="L50" s="373">
        <v>1610</v>
      </c>
      <c r="M50" s="373">
        <v>1400</v>
      </c>
      <c r="N50" s="374">
        <v>1300</v>
      </c>
    </row>
    <row r="51" spans="1:14" x14ac:dyDescent="0.2">
      <c r="A51" s="367">
        <v>51</v>
      </c>
      <c r="B51" s="368" t="s">
        <v>68</v>
      </c>
      <c r="C51" s="368" t="s">
        <v>37</v>
      </c>
      <c r="D51" s="369"/>
      <c r="E51" s="370"/>
      <c r="F51" s="370">
        <v>2400</v>
      </c>
      <c r="G51" s="371">
        <v>2400</v>
      </c>
      <c r="H51" s="369">
        <v>1800</v>
      </c>
      <c r="I51" s="369">
        <v>1800</v>
      </c>
      <c r="J51" s="369">
        <v>1700</v>
      </c>
      <c r="K51" s="369">
        <v>1900</v>
      </c>
      <c r="L51" s="373">
        <v>1610</v>
      </c>
      <c r="M51" s="373">
        <v>1400</v>
      </c>
      <c r="N51" s="374">
        <v>1300</v>
      </c>
    </row>
    <row r="52" spans="1:14" x14ac:dyDescent="0.2">
      <c r="A52" s="367">
        <v>52</v>
      </c>
      <c r="B52" s="368" t="s">
        <v>68</v>
      </c>
      <c r="C52" s="368" t="s">
        <v>38</v>
      </c>
      <c r="D52" s="369"/>
      <c r="E52" s="370"/>
      <c r="F52" s="370">
        <v>2400</v>
      </c>
      <c r="G52" s="371">
        <v>2400</v>
      </c>
      <c r="H52" s="369">
        <v>1800</v>
      </c>
      <c r="I52" s="369">
        <v>1800</v>
      </c>
      <c r="J52" s="369">
        <v>1700</v>
      </c>
      <c r="K52" s="369">
        <v>1900</v>
      </c>
      <c r="L52" s="373">
        <v>1610</v>
      </c>
      <c r="M52" s="373">
        <v>1400</v>
      </c>
      <c r="N52" s="374">
        <v>1300</v>
      </c>
    </row>
    <row r="53" spans="1:14" x14ac:dyDescent="0.2">
      <c r="A53" s="367">
        <v>54</v>
      </c>
      <c r="B53" s="368" t="s">
        <v>68</v>
      </c>
      <c r="C53" s="368" t="s">
        <v>39</v>
      </c>
      <c r="D53" s="369"/>
      <c r="E53" s="370"/>
      <c r="F53" s="370">
        <v>2400</v>
      </c>
      <c r="G53" s="371">
        <v>2400</v>
      </c>
      <c r="H53" s="369">
        <v>1800</v>
      </c>
      <c r="I53" s="369">
        <v>1800</v>
      </c>
      <c r="J53" s="369">
        <v>1700</v>
      </c>
      <c r="K53" s="369">
        <v>1900</v>
      </c>
      <c r="L53" s="373">
        <v>1610</v>
      </c>
      <c r="M53" s="373">
        <v>1400</v>
      </c>
      <c r="N53" s="374">
        <v>1300</v>
      </c>
    </row>
    <row r="54" spans="1:14" x14ac:dyDescent="0.2">
      <c r="A54" s="367"/>
      <c r="B54" s="368" t="s">
        <v>68</v>
      </c>
      <c r="C54" s="368" t="s">
        <v>40</v>
      </c>
      <c r="D54" s="369"/>
      <c r="E54" s="370"/>
      <c r="F54" s="370">
        <v>0</v>
      </c>
      <c r="G54" s="371">
        <v>0</v>
      </c>
      <c r="H54" s="369"/>
      <c r="I54" s="369"/>
      <c r="J54" s="369"/>
      <c r="K54" s="369"/>
      <c r="L54" s="373">
        <v>0</v>
      </c>
      <c r="M54" s="373">
        <v>0</v>
      </c>
      <c r="N54" s="374">
        <v>0</v>
      </c>
    </row>
    <row r="55" spans="1:14" x14ac:dyDescent="0.2">
      <c r="A55" s="367">
        <v>53</v>
      </c>
      <c r="B55" s="368" t="s">
        <v>68</v>
      </c>
      <c r="C55" s="368" t="s">
        <v>41</v>
      </c>
      <c r="D55" s="369"/>
      <c r="E55" s="370"/>
      <c r="F55" s="370">
        <v>2400</v>
      </c>
      <c r="G55" s="371">
        <v>2400</v>
      </c>
      <c r="H55" s="369">
        <v>1800</v>
      </c>
      <c r="I55" s="369">
        <v>1800</v>
      </c>
      <c r="J55" s="369">
        <v>1700</v>
      </c>
      <c r="K55" s="369">
        <v>1900</v>
      </c>
      <c r="L55" s="373">
        <v>1610</v>
      </c>
      <c r="M55" s="373">
        <v>1400</v>
      </c>
      <c r="N55" s="374">
        <v>1300</v>
      </c>
    </row>
    <row r="56" spans="1:14" x14ac:dyDescent="0.2">
      <c r="A56" s="367">
        <v>55</v>
      </c>
      <c r="B56" s="368" t="s">
        <v>68</v>
      </c>
      <c r="C56" s="368" t="s">
        <v>43</v>
      </c>
      <c r="D56" s="369"/>
      <c r="E56" s="370"/>
      <c r="F56" s="370">
        <v>0</v>
      </c>
      <c r="G56" s="371">
        <v>0</v>
      </c>
      <c r="H56" s="369"/>
      <c r="I56" s="369"/>
      <c r="J56" s="369"/>
      <c r="K56" s="369"/>
      <c r="L56" s="373">
        <v>0</v>
      </c>
      <c r="M56" s="373">
        <v>0</v>
      </c>
      <c r="N56" s="374">
        <v>0</v>
      </c>
    </row>
    <row r="57" spans="1:14" x14ac:dyDescent="0.2">
      <c r="A57" s="367"/>
      <c r="B57" s="368" t="s">
        <v>68</v>
      </c>
      <c r="C57" s="368" t="s">
        <v>132</v>
      </c>
      <c r="D57" s="369"/>
      <c r="E57" s="370"/>
      <c r="F57" s="370">
        <v>2400</v>
      </c>
      <c r="G57" s="371">
        <v>2400</v>
      </c>
      <c r="H57" s="369">
        <v>1800</v>
      </c>
      <c r="I57" s="369">
        <v>1800</v>
      </c>
      <c r="J57" s="369">
        <v>1700</v>
      </c>
      <c r="K57" s="369">
        <v>1900</v>
      </c>
      <c r="L57" s="373">
        <v>1610</v>
      </c>
      <c r="M57" s="373">
        <v>1400</v>
      </c>
      <c r="N57" s="374">
        <v>1300</v>
      </c>
    </row>
    <row r="58" spans="1:14" x14ac:dyDescent="0.2">
      <c r="A58" s="367"/>
      <c r="B58" s="368" t="s">
        <v>68</v>
      </c>
      <c r="C58" s="368" t="s">
        <v>46</v>
      </c>
      <c r="D58" s="369"/>
      <c r="E58" s="370"/>
      <c r="F58" s="370">
        <v>0</v>
      </c>
      <c r="G58" s="371">
        <v>0</v>
      </c>
      <c r="H58" s="369"/>
      <c r="I58" s="369"/>
      <c r="J58" s="369"/>
      <c r="K58" s="369"/>
      <c r="L58" s="373">
        <v>0</v>
      </c>
      <c r="M58" s="373">
        <v>0</v>
      </c>
      <c r="N58" s="374">
        <v>0</v>
      </c>
    </row>
    <row r="59" spans="1:14" x14ac:dyDescent="0.2">
      <c r="A59" s="367"/>
      <c r="B59" s="368" t="s">
        <v>68</v>
      </c>
      <c r="C59" s="368" t="s">
        <v>47</v>
      </c>
      <c r="D59" s="369"/>
      <c r="E59" s="370"/>
      <c r="F59" s="370">
        <v>0</v>
      </c>
      <c r="G59" s="371">
        <v>0</v>
      </c>
      <c r="H59" s="369"/>
      <c r="I59" s="369"/>
      <c r="J59" s="369"/>
      <c r="K59" s="369"/>
      <c r="L59" s="373">
        <v>0</v>
      </c>
      <c r="M59" s="373">
        <v>0</v>
      </c>
      <c r="N59" s="374">
        <v>0</v>
      </c>
    </row>
    <row r="60" spans="1:14" x14ac:dyDescent="0.2">
      <c r="A60" s="367">
        <v>58</v>
      </c>
      <c r="B60" s="368" t="s">
        <v>68</v>
      </c>
      <c r="C60" s="368" t="s">
        <v>48</v>
      </c>
      <c r="D60" s="369"/>
      <c r="E60" s="370"/>
      <c r="F60" s="370">
        <v>2400</v>
      </c>
      <c r="G60" s="371">
        <v>2400</v>
      </c>
      <c r="H60" s="369">
        <v>1800</v>
      </c>
      <c r="I60" s="369">
        <v>1800</v>
      </c>
      <c r="J60" s="369">
        <v>1700</v>
      </c>
      <c r="K60" s="369">
        <v>1900</v>
      </c>
      <c r="L60" s="373">
        <v>1610</v>
      </c>
      <c r="M60" s="373">
        <v>1400</v>
      </c>
      <c r="N60" s="374">
        <v>1300</v>
      </c>
    </row>
    <row r="61" spans="1:14" x14ac:dyDescent="0.2">
      <c r="A61" s="367"/>
      <c r="B61" s="368" t="s">
        <v>68</v>
      </c>
      <c r="C61" s="368" t="s">
        <v>49</v>
      </c>
      <c r="D61" s="369"/>
      <c r="E61" s="370"/>
      <c r="F61" s="370">
        <v>0</v>
      </c>
      <c r="G61" s="371">
        <v>0</v>
      </c>
      <c r="H61" s="369"/>
      <c r="I61" s="369"/>
      <c r="J61" s="369"/>
      <c r="K61" s="369"/>
      <c r="L61" s="373">
        <v>0</v>
      </c>
      <c r="M61" s="373">
        <v>0</v>
      </c>
      <c r="N61" s="374">
        <v>0</v>
      </c>
    </row>
    <row r="62" spans="1:14" x14ac:dyDescent="0.2">
      <c r="A62" s="367"/>
      <c r="B62" s="368" t="s">
        <v>68</v>
      </c>
      <c r="C62" s="368" t="s">
        <v>51</v>
      </c>
      <c r="D62" s="369"/>
      <c r="E62" s="370"/>
      <c r="F62" s="370">
        <v>4700</v>
      </c>
      <c r="G62" s="371">
        <v>0</v>
      </c>
      <c r="H62" s="369"/>
      <c r="I62" s="369"/>
      <c r="J62" s="369"/>
      <c r="K62" s="369"/>
      <c r="L62" s="373">
        <v>0</v>
      </c>
      <c r="M62" s="373">
        <v>0</v>
      </c>
      <c r="N62" s="374">
        <v>0</v>
      </c>
    </row>
    <row r="63" spans="1:14" x14ac:dyDescent="0.2">
      <c r="A63" s="367"/>
      <c r="B63" s="368" t="s">
        <v>68</v>
      </c>
      <c r="C63" s="368" t="s">
        <v>52</v>
      </c>
      <c r="D63" s="369"/>
      <c r="E63" s="370"/>
      <c r="F63" s="370">
        <v>0</v>
      </c>
      <c r="G63" s="371">
        <v>0</v>
      </c>
      <c r="H63" s="369"/>
      <c r="I63" s="369"/>
      <c r="J63" s="369"/>
      <c r="K63" s="369"/>
      <c r="L63" s="373">
        <v>0</v>
      </c>
      <c r="M63" s="373">
        <v>0</v>
      </c>
      <c r="N63" s="374">
        <v>0</v>
      </c>
    </row>
    <row r="64" spans="1:14" x14ac:dyDescent="0.2">
      <c r="A64" s="367"/>
      <c r="B64" s="368" t="s">
        <v>54</v>
      </c>
      <c r="C64" s="368" t="s">
        <v>53</v>
      </c>
      <c r="D64" s="369"/>
      <c r="E64" s="370"/>
      <c r="F64" s="370">
        <v>0</v>
      </c>
      <c r="G64" s="371">
        <v>0</v>
      </c>
      <c r="H64" s="369"/>
      <c r="I64" s="369"/>
      <c r="J64" s="369"/>
      <c r="K64" s="369"/>
      <c r="L64" s="373">
        <v>0</v>
      </c>
      <c r="M64" s="373">
        <v>0</v>
      </c>
      <c r="N64" s="374">
        <v>0</v>
      </c>
    </row>
    <row r="65" spans="1:14" x14ac:dyDescent="0.2">
      <c r="A65" s="367"/>
      <c r="B65" s="368" t="s">
        <v>54</v>
      </c>
      <c r="C65" s="368" t="s">
        <v>55</v>
      </c>
      <c r="D65" s="369"/>
      <c r="E65" s="370"/>
      <c r="F65" s="370">
        <v>0</v>
      </c>
      <c r="G65" s="371">
        <v>0</v>
      </c>
      <c r="H65" s="369"/>
      <c r="I65" s="369"/>
      <c r="J65" s="369"/>
      <c r="K65" s="369"/>
      <c r="L65" s="373">
        <v>0</v>
      </c>
      <c r="M65" s="373">
        <v>0</v>
      </c>
      <c r="N65" s="374">
        <v>0</v>
      </c>
    </row>
    <row r="66" spans="1:14" ht="12.75" thickBot="1" x14ac:dyDescent="0.25">
      <c r="A66" s="383"/>
      <c r="B66" s="384" t="s">
        <v>54</v>
      </c>
      <c r="C66" s="384" t="s">
        <v>56</v>
      </c>
      <c r="D66" s="385"/>
      <c r="E66" s="386"/>
      <c r="F66" s="386">
        <v>0</v>
      </c>
      <c r="G66" s="387">
        <v>0</v>
      </c>
      <c r="H66" s="385"/>
      <c r="I66" s="385"/>
      <c r="J66" s="385"/>
      <c r="K66" s="385"/>
      <c r="L66" s="389">
        <v>0</v>
      </c>
      <c r="M66" s="389">
        <v>0</v>
      </c>
      <c r="N66" s="390">
        <v>0</v>
      </c>
    </row>
    <row r="67" spans="1:14" ht="12.75" thickBot="1" x14ac:dyDescent="0.25">
      <c r="A67" s="391"/>
      <c r="B67" s="392" t="s">
        <v>4</v>
      </c>
      <c r="C67" s="392" t="s">
        <v>57</v>
      </c>
      <c r="D67" s="393"/>
      <c r="E67" s="394"/>
      <c r="F67" s="394"/>
      <c r="G67" s="395"/>
      <c r="H67" s="396"/>
      <c r="I67" s="396"/>
      <c r="J67" s="396"/>
      <c r="K67" s="396"/>
      <c r="L67" s="397">
        <v>0</v>
      </c>
      <c r="M67" s="397">
        <v>0</v>
      </c>
      <c r="N67" s="398">
        <v>0</v>
      </c>
    </row>
    <row r="68" spans="1:14" x14ac:dyDescent="0.2">
      <c r="A68" s="358">
        <v>27</v>
      </c>
      <c r="B68" s="359" t="s">
        <v>59</v>
      </c>
      <c r="C68" s="359" t="s">
        <v>60</v>
      </c>
      <c r="D68" s="360"/>
      <c r="E68" s="361"/>
      <c r="F68" s="361">
        <v>8800</v>
      </c>
      <c r="G68" s="362"/>
      <c r="H68" s="363">
        <v>7000</v>
      </c>
      <c r="I68" s="363">
        <v>6700</v>
      </c>
      <c r="J68" s="363">
        <v>6200</v>
      </c>
      <c r="K68" s="363">
        <v>6800</v>
      </c>
      <c r="L68" s="364">
        <v>5800</v>
      </c>
      <c r="M68" s="364">
        <v>5000</v>
      </c>
      <c r="N68" s="365">
        <v>4700</v>
      </c>
    </row>
    <row r="69" spans="1:14" x14ac:dyDescent="0.2">
      <c r="A69" s="367">
        <v>28</v>
      </c>
      <c r="B69" s="368" t="s">
        <v>59</v>
      </c>
      <c r="C69" s="368" t="s">
        <v>61</v>
      </c>
      <c r="D69" s="369"/>
      <c r="E69" s="370"/>
      <c r="F69" s="370">
        <v>8800</v>
      </c>
      <c r="G69" s="371"/>
      <c r="H69" s="372">
        <v>7000</v>
      </c>
      <c r="I69" s="372">
        <v>6700</v>
      </c>
      <c r="J69" s="372">
        <v>6200</v>
      </c>
      <c r="K69" s="372">
        <v>0</v>
      </c>
      <c r="L69" s="373">
        <v>0</v>
      </c>
      <c r="M69" s="373">
        <v>0</v>
      </c>
      <c r="N69" s="374">
        <v>0</v>
      </c>
    </row>
    <row r="70" spans="1:14" x14ac:dyDescent="0.2">
      <c r="A70" s="367">
        <v>29</v>
      </c>
      <c r="B70" s="368" t="s">
        <v>59</v>
      </c>
      <c r="C70" s="368" t="s">
        <v>62</v>
      </c>
      <c r="D70" s="369"/>
      <c r="E70" s="370"/>
      <c r="F70" s="370">
        <v>2400</v>
      </c>
      <c r="G70" s="371"/>
      <c r="H70" s="372">
        <v>1900</v>
      </c>
      <c r="I70" s="372">
        <v>1800</v>
      </c>
      <c r="J70" s="372">
        <v>1700</v>
      </c>
      <c r="K70" s="372">
        <v>1900</v>
      </c>
      <c r="L70" s="373">
        <v>1610</v>
      </c>
      <c r="M70" s="373">
        <v>1400</v>
      </c>
      <c r="N70" s="374">
        <v>1300</v>
      </c>
    </row>
    <row r="71" spans="1:14" x14ac:dyDescent="0.2">
      <c r="A71" s="367">
        <v>30</v>
      </c>
      <c r="B71" s="368" t="s">
        <v>59</v>
      </c>
      <c r="C71" s="368" t="s">
        <v>63</v>
      </c>
      <c r="D71" s="369"/>
      <c r="E71" s="370"/>
      <c r="F71" s="370">
        <v>2400</v>
      </c>
      <c r="G71" s="371"/>
      <c r="H71" s="372">
        <v>1900</v>
      </c>
      <c r="I71" s="372">
        <v>1800</v>
      </c>
      <c r="J71" s="372">
        <v>1700</v>
      </c>
      <c r="K71" s="372">
        <v>1900</v>
      </c>
      <c r="L71" s="373">
        <v>1610</v>
      </c>
      <c r="M71" s="373">
        <v>1400</v>
      </c>
      <c r="N71" s="374">
        <v>1300</v>
      </c>
    </row>
    <row r="72" spans="1:14" ht="12.75" thickBot="1" x14ac:dyDescent="0.25">
      <c r="A72" s="383">
        <v>31</v>
      </c>
      <c r="B72" s="384" t="s">
        <v>59</v>
      </c>
      <c r="C72" s="384" t="s">
        <v>64</v>
      </c>
      <c r="D72" s="385"/>
      <c r="E72" s="386"/>
      <c r="F72" s="386">
        <v>2400</v>
      </c>
      <c r="G72" s="387"/>
      <c r="H72" s="388">
        <v>1900</v>
      </c>
      <c r="I72" s="388">
        <v>1800</v>
      </c>
      <c r="J72" s="388">
        <v>1700</v>
      </c>
      <c r="K72" s="388">
        <v>1900</v>
      </c>
      <c r="L72" s="389">
        <v>1610</v>
      </c>
      <c r="M72" s="389">
        <v>1400</v>
      </c>
      <c r="N72" s="390">
        <v>1300</v>
      </c>
    </row>
    <row r="73" spans="1:14" ht="12.75" thickBot="1" x14ac:dyDescent="0.25">
      <c r="A73" s="399">
        <v>32</v>
      </c>
      <c r="B73" s="400" t="s">
        <v>59</v>
      </c>
      <c r="C73" s="400" t="s">
        <v>190</v>
      </c>
      <c r="D73" s="401"/>
      <c r="E73" s="402"/>
      <c r="F73" s="402">
        <v>2400</v>
      </c>
      <c r="G73" s="403"/>
      <c r="H73" s="404">
        <v>1900</v>
      </c>
      <c r="I73" s="404">
        <v>1800</v>
      </c>
      <c r="J73" s="404">
        <v>1700</v>
      </c>
      <c r="K73" s="404">
        <v>1900</v>
      </c>
      <c r="L73" s="405">
        <v>1610</v>
      </c>
      <c r="M73" s="405">
        <v>1400</v>
      </c>
      <c r="N73" s="406">
        <v>1301</v>
      </c>
    </row>
  </sheetData>
  <pageMargins left="0.23622047244094491" right="3.937007874015748E-2" top="0.19685039370078741" bottom="0.35433070866141736" header="0.31496062992125984" footer="0.31496062992125984"/>
  <pageSetup scale="6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469"/>
  <sheetViews>
    <sheetView zoomScale="85" zoomScaleNormal="85" workbookViewId="0">
      <pane xSplit="1" ySplit="6" topLeftCell="B7" activePane="bottomRight" state="frozen"/>
      <selection pane="topRight" activeCell="B1" sqref="B1"/>
      <selection pane="bottomLeft" activeCell="A7" sqref="A7"/>
      <selection pane="bottomRight" activeCell="D4" sqref="D4"/>
    </sheetView>
  </sheetViews>
  <sheetFormatPr baseColWidth="10" defaultRowHeight="15" outlineLevelRow="3" x14ac:dyDescent="0.25"/>
  <cols>
    <col min="1" max="1" width="46.5703125" style="1" customWidth="1"/>
    <col min="2" max="2" width="28.42578125" bestFit="1" customWidth="1"/>
    <col min="3" max="3" width="13.28515625" bestFit="1" customWidth="1"/>
    <col min="4" max="4" width="14.7109375" bestFit="1" customWidth="1"/>
    <col min="5" max="5" width="15.85546875" customWidth="1"/>
    <col min="6" max="6" width="14.85546875" bestFit="1" customWidth="1"/>
    <col min="7" max="7" width="24.140625" customWidth="1"/>
    <col min="8" max="8" width="23.140625" customWidth="1"/>
    <col min="9" max="9" width="11.42578125" style="2"/>
  </cols>
  <sheetData>
    <row r="1" spans="1:10" x14ac:dyDescent="0.25">
      <c r="A1" t="s">
        <v>13</v>
      </c>
      <c r="B1" s="119">
        <v>1750905</v>
      </c>
      <c r="C1" s="217"/>
      <c r="D1" s="2" t="s">
        <v>179</v>
      </c>
      <c r="E1">
        <v>3.01</v>
      </c>
      <c r="F1" s="228">
        <f>ROUNDUP(($E$1*B2),-2)</f>
        <v>36500</v>
      </c>
      <c r="G1" t="s">
        <v>21</v>
      </c>
      <c r="H1" s="86">
        <v>0.7</v>
      </c>
      <c r="I1"/>
    </row>
    <row r="2" spans="1:10" x14ac:dyDescent="0.25">
      <c r="A2" t="s">
        <v>191</v>
      </c>
      <c r="B2" s="283">
        <v>12110</v>
      </c>
      <c r="D2" s="2" t="s">
        <v>180</v>
      </c>
      <c r="E2">
        <v>3.01</v>
      </c>
      <c r="F2" s="228">
        <f>ROUNDUP(($E$2*B2),-2)</f>
        <v>36500</v>
      </c>
      <c r="I2"/>
    </row>
    <row r="3" spans="1:10" x14ac:dyDescent="0.25">
      <c r="A3" t="s">
        <v>186</v>
      </c>
      <c r="B3" s="262">
        <v>14500</v>
      </c>
      <c r="C3" s="3" t="s">
        <v>113</v>
      </c>
      <c r="D3" s="4">
        <v>0</v>
      </c>
      <c r="E3" t="s">
        <v>114</v>
      </c>
      <c r="F3" s="4">
        <v>0</v>
      </c>
      <c r="G3" t="s">
        <v>161</v>
      </c>
      <c r="H3" s="4">
        <f>F3*100</f>
        <v>0</v>
      </c>
    </row>
    <row r="4" spans="1:10" ht="15.75" thickBot="1" x14ac:dyDescent="0.3">
      <c r="A4" t="s">
        <v>195</v>
      </c>
      <c r="B4" s="119">
        <f>D4+F4+H4</f>
        <v>7600</v>
      </c>
      <c r="C4" s="249" t="s">
        <v>115</v>
      </c>
      <c r="D4" s="250">
        <f>ROUNDUP(5207,-2)</f>
        <v>5300</v>
      </c>
      <c r="E4" s="251" t="s">
        <v>116</v>
      </c>
      <c r="F4" s="250">
        <f>ROUNDUP(2251,-2)</f>
        <v>2300</v>
      </c>
      <c r="G4" s="251" t="s">
        <v>184</v>
      </c>
      <c r="H4" s="253"/>
    </row>
    <row r="5" spans="1:10" s="2" customFormat="1" ht="15.75" thickBot="1" x14ac:dyDescent="0.3">
      <c r="A5" s="467" t="s">
        <v>192</v>
      </c>
      <c r="B5" s="468"/>
      <c r="C5" s="469"/>
      <c r="D5" s="470" t="str">
        <f>RUNT!B2</f>
        <v>RNA</v>
      </c>
      <c r="E5" s="471"/>
      <c r="F5" s="472"/>
      <c r="G5" s="252" t="str">
        <f>RUNT!B24</f>
        <v>RNMAI</v>
      </c>
      <c r="H5" s="2" t="str">
        <f>RUNT!B44</f>
        <v>RNRYS</v>
      </c>
      <c r="I5" s="453" t="s">
        <v>30</v>
      </c>
    </row>
    <row r="6" spans="1:10" s="2" customFormat="1" ht="15.75" thickBot="1" x14ac:dyDescent="0.3">
      <c r="A6" s="5" t="s">
        <v>0</v>
      </c>
      <c r="B6" s="73" t="s">
        <v>19</v>
      </c>
      <c r="C6" s="13" t="s">
        <v>10</v>
      </c>
      <c r="D6" s="5" t="s">
        <v>6</v>
      </c>
      <c r="E6" s="73" t="s">
        <v>7</v>
      </c>
      <c r="F6" s="74" t="s">
        <v>8</v>
      </c>
      <c r="G6" s="12" t="s">
        <v>9</v>
      </c>
      <c r="H6" s="64" t="s">
        <v>14</v>
      </c>
      <c r="I6" s="454"/>
    </row>
    <row r="7" spans="1:10" s="2" customFormat="1" x14ac:dyDescent="0.25">
      <c r="A7" s="461" t="str">
        <f>UVB!A7</f>
        <v>MATRICULA / REGISTRO INICIAL</v>
      </c>
      <c r="B7" s="50" t="s">
        <v>34</v>
      </c>
      <c r="C7" s="34"/>
      <c r="D7" s="35">
        <f>SUM(D8:D10)</f>
        <v>117000</v>
      </c>
      <c r="E7" s="36">
        <f>SUM(E8:E10)</f>
        <v>181000</v>
      </c>
      <c r="F7" s="37">
        <f>SUM(F8:F10)</f>
        <v>206000</v>
      </c>
      <c r="G7" s="38">
        <f>SUM(G8:G10)</f>
        <v>155000</v>
      </c>
      <c r="H7" s="65">
        <f>SUM(H8:H10)</f>
        <v>206000</v>
      </c>
      <c r="I7" s="458" t="s">
        <v>31</v>
      </c>
    </row>
    <row r="8" spans="1:10" outlineLevel="3" x14ac:dyDescent="0.25">
      <c r="A8" s="462"/>
      <c r="B8" s="51" t="str">
        <f>UVB!B7</f>
        <v>DERECHOS MUNICIPALES</v>
      </c>
      <c r="C8" s="9"/>
      <c r="D8" s="19">
        <f>ROUNDUP(($B$2*UVB!C7),-3)</f>
        <v>54000</v>
      </c>
      <c r="E8" s="14">
        <f>ROUNDUP(($B$2*UVB!D7),-3)</f>
        <v>118000</v>
      </c>
      <c r="F8" s="15">
        <f>ROUNDUP(($B$2*UVB!E7),-3)</f>
        <v>118000</v>
      </c>
      <c r="G8" s="21">
        <f>ROUNDUP(($B$2*UVB!F7),-3)</f>
        <v>118000</v>
      </c>
      <c r="H8" s="66">
        <f>ROUNDUP(($B$2*UVB!G7),-3)</f>
        <v>118000</v>
      </c>
      <c r="I8" s="459"/>
    </row>
    <row r="9" spans="1:10" outlineLevel="3" x14ac:dyDescent="0.25">
      <c r="A9" s="462"/>
      <c r="B9" s="51" t="str">
        <f>UVB!B8</f>
        <v>LAMINA</v>
      </c>
      <c r="C9" s="9"/>
      <c r="D9" s="19">
        <f>ROUNDUP(($B$2*UVB!C8),-3)</f>
        <v>37000</v>
      </c>
      <c r="E9" s="14">
        <f>ROUNDUP(($B$2*UVB!D8),-3)</f>
        <v>37000</v>
      </c>
      <c r="F9" s="15">
        <f>ROUNDUP(($B$2*UVB!E8),-3)</f>
        <v>37000</v>
      </c>
      <c r="G9" s="21">
        <f>ROUNDUP(($B$2*UVB!F8),-3)</f>
        <v>37000</v>
      </c>
      <c r="H9" s="66">
        <f>ROUNDUP(($B$2*UVB!G8),-3)</f>
        <v>37000</v>
      </c>
      <c r="I9" s="459"/>
    </row>
    <row r="10" spans="1:10" outlineLevel="3" x14ac:dyDescent="0.25">
      <c r="A10" s="462"/>
      <c r="B10" s="51" t="str">
        <f>UVB!B9</f>
        <v>PLACA</v>
      </c>
      <c r="C10" s="9"/>
      <c r="D10" s="19">
        <f>ROUNDUP(($B$2*UVB!C9),-3)</f>
        <v>26000</v>
      </c>
      <c r="E10" s="14">
        <f>ROUNDUP(($B$2*UVB!D9),-3)</f>
        <v>26000</v>
      </c>
      <c r="F10" s="15">
        <f>ROUNDUP(($B$2*UVB!E9),-3)</f>
        <v>51000</v>
      </c>
      <c r="G10" s="21">
        <f>ROUNDUP(($B$2*UVB!F9),-3)</f>
        <v>0</v>
      </c>
      <c r="H10" s="66">
        <f>ROUNDUP(($B$2*UVB!G9),-3)</f>
        <v>51000</v>
      </c>
      <c r="I10" s="459"/>
    </row>
    <row r="11" spans="1:10" s="1" customFormat="1" ht="15.75" outlineLevel="1" thickBot="1" x14ac:dyDescent="0.3">
      <c r="A11" s="462"/>
      <c r="B11" s="53" t="s">
        <v>36</v>
      </c>
      <c r="C11" s="29"/>
      <c r="D11" s="30">
        <f>SUM(D13:D16)</f>
        <v>112100</v>
      </c>
      <c r="E11" s="31">
        <f t="shared" ref="E11:H11" si="0">SUM(E13:E16)</f>
        <v>112100</v>
      </c>
      <c r="F11" s="32">
        <f t="shared" si="0"/>
        <v>112100</v>
      </c>
      <c r="G11" s="33">
        <f t="shared" si="0"/>
        <v>76100</v>
      </c>
      <c r="H11" s="68">
        <f t="shared" si="0"/>
        <v>112100</v>
      </c>
      <c r="I11" s="459"/>
      <c r="J11" s="247"/>
    </row>
    <row r="12" spans="1:10" s="1" customFormat="1" ht="15.75" outlineLevel="1" thickBot="1" x14ac:dyDescent="0.3">
      <c r="A12" s="462"/>
      <c r="B12" s="63" t="s">
        <v>35</v>
      </c>
      <c r="C12" s="57"/>
      <c r="D12" s="58">
        <f>SUM(D8:D10,D13:D16)</f>
        <v>229100</v>
      </c>
      <c r="E12" s="59">
        <f>SUM(E8:E10,E13:E16)</f>
        <v>293100</v>
      </c>
      <c r="F12" s="60">
        <f>SUM(F8:F10,F13:F16)</f>
        <v>318100</v>
      </c>
      <c r="G12" s="61">
        <f>SUM(G8:G10,G13:G16)</f>
        <v>231100</v>
      </c>
      <c r="H12" s="69">
        <f>SUM(H8:H10,H13:H16)</f>
        <v>318100</v>
      </c>
      <c r="I12" s="459"/>
      <c r="J12" s="248"/>
    </row>
    <row r="13" spans="1:10" outlineLevel="2" x14ac:dyDescent="0.25">
      <c r="A13" s="462"/>
      <c r="B13" s="55" t="s">
        <v>186</v>
      </c>
      <c r="C13" s="23"/>
      <c r="D13" s="24">
        <f>B3</f>
        <v>14500</v>
      </c>
      <c r="E13" s="25">
        <f>B3</f>
        <v>14500</v>
      </c>
      <c r="F13" s="26">
        <f>B3</f>
        <v>14500</v>
      </c>
      <c r="G13" s="27">
        <f>B3</f>
        <v>14500</v>
      </c>
      <c r="H13" s="70">
        <f>B3</f>
        <v>14500</v>
      </c>
      <c r="I13" s="459"/>
    </row>
    <row r="14" spans="1:10" outlineLevel="2" x14ac:dyDescent="0.25">
      <c r="A14" s="462"/>
      <c r="B14" t="s">
        <v>185</v>
      </c>
      <c r="C14" s="9"/>
      <c r="D14" s="19">
        <f>IF(SUM(D8:D10)=0,0,$B$4)</f>
        <v>7600</v>
      </c>
      <c r="E14" s="14">
        <f>IF(SUM(E8:E10)=0,0,$B$4)</f>
        <v>7600</v>
      </c>
      <c r="F14" s="15">
        <f>IF(SUM(F8:F10)=0,0,$B$4)</f>
        <v>7600</v>
      </c>
      <c r="G14" s="21">
        <f>IF(SUM(G8:G10)=0,0,$B$4)</f>
        <v>7600</v>
      </c>
      <c r="H14" s="66">
        <f>IF(SUM(H8:H10)=0,0,$B$4)</f>
        <v>7600</v>
      </c>
      <c r="I14" s="459"/>
    </row>
    <row r="15" spans="1:10" outlineLevel="2" x14ac:dyDescent="0.25">
      <c r="A15" s="462"/>
      <c r="B15" s="336" t="s">
        <v>11</v>
      </c>
      <c r="C15" s="337"/>
      <c r="D15" s="285">
        <v>72000</v>
      </c>
      <c r="E15" s="291">
        <v>72000</v>
      </c>
      <c r="F15" s="284">
        <v>72000</v>
      </c>
      <c r="G15" s="289">
        <v>36000</v>
      </c>
      <c r="H15" s="290">
        <v>72000</v>
      </c>
      <c r="I15" s="459"/>
    </row>
    <row r="16" spans="1:10" ht="15.75" outlineLevel="2" thickBot="1" x14ac:dyDescent="0.3">
      <c r="A16" s="463"/>
      <c r="B16" s="338" t="s">
        <v>12</v>
      </c>
      <c r="C16" s="339"/>
      <c r="D16" s="340">
        <f>RUNT!F2</f>
        <v>18000</v>
      </c>
      <c r="E16" s="341">
        <f>RUNT!F2</f>
        <v>18000</v>
      </c>
      <c r="F16" s="342">
        <f>RUNT!F2</f>
        <v>18000</v>
      </c>
      <c r="G16" s="343">
        <f>RUNT!F24</f>
        <v>18000</v>
      </c>
      <c r="H16" s="344">
        <f>RUNT!F44</f>
        <v>18000</v>
      </c>
      <c r="I16" s="460"/>
    </row>
    <row r="17" spans="1:9" x14ac:dyDescent="0.25">
      <c r="A17" s="455" t="str">
        <f>UVB!A10</f>
        <v>TRASPASO DE PROPIEDAD / CAMBIO DE PROPIETARIO / TRASPASO DE PROPIEDAD A PERSONA INDETERMINADA</v>
      </c>
      <c r="B17" s="50" t="s">
        <v>34</v>
      </c>
      <c r="C17" s="34"/>
      <c r="D17" s="35">
        <f>SUM(D18:D20)</f>
        <v>198000</v>
      </c>
      <c r="E17" s="36">
        <f>SUM(E18:E20)</f>
        <v>255000</v>
      </c>
      <c r="F17" s="37">
        <f>SUM(F18:F20)</f>
        <v>255000</v>
      </c>
      <c r="G17" s="38">
        <f>SUM(G18:G20)</f>
        <v>255000</v>
      </c>
      <c r="H17" s="65">
        <f>SUM(H18:H20)</f>
        <v>255000</v>
      </c>
      <c r="I17" s="458" t="s">
        <v>31</v>
      </c>
    </row>
    <row r="18" spans="1:9" outlineLevel="3" x14ac:dyDescent="0.25">
      <c r="A18" s="456"/>
      <c r="B18" s="51" t="str">
        <f>UVB!B10</f>
        <v>DERECHOS MUNICIPALES</v>
      </c>
      <c r="C18" s="9"/>
      <c r="D18" s="19">
        <f>ROUNDUP(($B$2*UVB!C10),-3)</f>
        <v>161000</v>
      </c>
      <c r="E18" s="14">
        <f>ROUNDUP(($B$2*UVB!D10),-3)</f>
        <v>218000</v>
      </c>
      <c r="F18" s="15">
        <f>ROUNDUP(($B$2*UVB!E10),-3)</f>
        <v>218000</v>
      </c>
      <c r="G18" s="21">
        <f>ROUNDUP(($B$2*UVB!F10),-3)</f>
        <v>218000</v>
      </c>
      <c r="H18" s="66">
        <f>ROUNDUP(($B$2*UVB!G10),-3)</f>
        <v>218000</v>
      </c>
      <c r="I18" s="459"/>
    </row>
    <row r="19" spans="1:9" outlineLevel="3" x14ac:dyDescent="0.25">
      <c r="A19" s="456"/>
      <c r="B19" s="51" t="str">
        <f>UVB!B11</f>
        <v>LAMINA</v>
      </c>
      <c r="C19" s="9"/>
      <c r="D19" s="19">
        <f>ROUNDUP(($B$2*UVB!C11),-3)</f>
        <v>37000</v>
      </c>
      <c r="E19" s="14">
        <f>ROUNDUP(($B$2*UVB!D11),-3)</f>
        <v>37000</v>
      </c>
      <c r="F19" s="15">
        <f>ROUNDUP(($B$2*UVB!E11),-3)</f>
        <v>37000</v>
      </c>
      <c r="G19" s="21">
        <f>ROUNDUP(($B$2*UVB!F11),-3)</f>
        <v>37000</v>
      </c>
      <c r="H19" s="66">
        <f>ROUNDUP(($B$2*UVB!G11),-3)</f>
        <v>37000</v>
      </c>
      <c r="I19" s="459"/>
    </row>
    <row r="20" spans="1:9" outlineLevel="3" x14ac:dyDescent="0.25">
      <c r="A20" s="456"/>
      <c r="B20" s="51" t="str">
        <f>UVB!B12</f>
        <v>PLACA</v>
      </c>
      <c r="C20" s="9"/>
      <c r="D20" s="19">
        <f>ROUNDUP(($B$2*UVB!C12),-3)</f>
        <v>0</v>
      </c>
      <c r="E20" s="14">
        <f>ROUNDUP(($B$2*UVB!D12),-3)</f>
        <v>0</v>
      </c>
      <c r="F20" s="15">
        <f>ROUNDUP(($B$2*UVB!E12),-3)</f>
        <v>0</v>
      </c>
      <c r="G20" s="21">
        <f>ROUNDUP(($B$2*UVB!F12),-3)</f>
        <v>0</v>
      </c>
      <c r="H20" s="66">
        <f>ROUNDUP(($B$2*UVB!G12),-3)</f>
        <v>0</v>
      </c>
      <c r="I20" s="459"/>
    </row>
    <row r="21" spans="1:9" ht="15.75" outlineLevel="1" thickBot="1" x14ac:dyDescent="0.3">
      <c r="A21" s="456"/>
      <c r="B21" s="53" t="s">
        <v>36</v>
      </c>
      <c r="C21" s="29"/>
      <c r="D21" s="30">
        <f>SUM(D23:D26)</f>
        <v>63700</v>
      </c>
      <c r="E21" s="31">
        <f t="shared" ref="E21:H21" si="1">SUM(E23:E26)</f>
        <v>63700</v>
      </c>
      <c r="F21" s="32">
        <f t="shared" si="1"/>
        <v>63700</v>
      </c>
      <c r="G21" s="33">
        <f t="shared" si="1"/>
        <v>63700</v>
      </c>
      <c r="H21" s="68">
        <f t="shared" si="1"/>
        <v>62000</v>
      </c>
      <c r="I21" s="459"/>
    </row>
    <row r="22" spans="1:9" ht="15.75" outlineLevel="1" thickBot="1" x14ac:dyDescent="0.3">
      <c r="A22" s="456"/>
      <c r="B22" s="56" t="s">
        <v>35</v>
      </c>
      <c r="C22" s="57"/>
      <c r="D22" s="58">
        <f>SUM(D18:D20,D23:D26)</f>
        <v>261700</v>
      </c>
      <c r="E22" s="59">
        <f>SUM(E18:E20,E23:E26)</f>
        <v>318700</v>
      </c>
      <c r="F22" s="60">
        <f>SUM(F18:F20,F23:F26)</f>
        <v>318700</v>
      </c>
      <c r="G22" s="61">
        <f>SUM(G18:G20,G23:G26)</f>
        <v>318700</v>
      </c>
      <c r="H22" s="69">
        <f>SUM(H18:H20,H23:H26)</f>
        <v>317000</v>
      </c>
      <c r="I22" s="459"/>
    </row>
    <row r="23" spans="1:9" outlineLevel="2" x14ac:dyDescent="0.25">
      <c r="A23" s="456"/>
      <c r="B23" s="55" t="s">
        <v>186</v>
      </c>
      <c r="C23" s="23"/>
      <c r="D23" s="24">
        <f>B3</f>
        <v>14500</v>
      </c>
      <c r="E23" s="25">
        <f>B3</f>
        <v>14500</v>
      </c>
      <c r="F23" s="26">
        <f>B3</f>
        <v>14500</v>
      </c>
      <c r="G23" s="27">
        <f>B3</f>
        <v>14500</v>
      </c>
      <c r="H23" s="70">
        <f>B3</f>
        <v>14500</v>
      </c>
      <c r="I23" s="459"/>
    </row>
    <row r="24" spans="1:9" outlineLevel="2" x14ac:dyDescent="0.25">
      <c r="A24" s="456"/>
      <c r="B24" t="s">
        <v>185</v>
      </c>
      <c r="C24" s="9"/>
      <c r="D24" s="19">
        <f>IF(SUM(D18:D20)=0,0,$B$4)</f>
        <v>7600</v>
      </c>
      <c r="E24" s="14">
        <f>IF(SUM(E18:E20)=0,0,$B$4)</f>
        <v>7600</v>
      </c>
      <c r="F24" s="15">
        <f>IF(SUM(F18:F20)=0,0,$B$4)</f>
        <v>7600</v>
      </c>
      <c r="G24" s="21">
        <f>IF(SUM(G18:G20)=0,0,$B$4)</f>
        <v>7600</v>
      </c>
      <c r="H24" s="66">
        <f>IF(SUM(H18:H20)=0,0,$B$4)</f>
        <v>7600</v>
      </c>
      <c r="I24" s="459"/>
    </row>
    <row r="25" spans="1:9" outlineLevel="2" x14ac:dyDescent="0.25">
      <c r="A25" s="456"/>
      <c r="B25" s="336" t="s">
        <v>11</v>
      </c>
      <c r="C25" s="337"/>
      <c r="D25" s="285">
        <v>36000</v>
      </c>
      <c r="E25" s="285">
        <v>36000</v>
      </c>
      <c r="F25" s="285">
        <v>36000</v>
      </c>
      <c r="G25" s="285">
        <v>36000</v>
      </c>
      <c r="H25" s="285">
        <v>34300</v>
      </c>
      <c r="I25" s="459"/>
    </row>
    <row r="26" spans="1:9" ht="15.75" outlineLevel="2" thickBot="1" x14ac:dyDescent="0.3">
      <c r="A26" s="457"/>
      <c r="B26" s="338" t="s">
        <v>12</v>
      </c>
      <c r="C26" s="339"/>
      <c r="D26" s="340">
        <f>RUNT!F3</f>
        <v>5600</v>
      </c>
      <c r="E26" s="341">
        <f>RUNT!F3</f>
        <v>5600</v>
      </c>
      <c r="F26" s="342">
        <f>RUNT!F3</f>
        <v>5600</v>
      </c>
      <c r="G26" s="343">
        <f>RUNT!F25</f>
        <v>5600</v>
      </c>
      <c r="H26" s="344">
        <f>RUNT!F45</f>
        <v>5600</v>
      </c>
      <c r="I26" s="460"/>
    </row>
    <row r="27" spans="1:9" ht="15" customHeight="1" x14ac:dyDescent="0.25">
      <c r="A27" s="455" t="str">
        <f>UVB!A13</f>
        <v>CAMBIO DE SERVICIO (PUBLICO A PARTICULAR SOLO TAXIS CON MAS DE 5 AÑOS DE ANTIGUEDAD)</v>
      </c>
      <c r="B27" s="50" t="s">
        <v>34</v>
      </c>
      <c r="C27" s="34"/>
      <c r="D27" s="35">
        <f>SUM(D28:D30)</f>
        <v>0</v>
      </c>
      <c r="E27" s="36">
        <f>SUM(E28:E30)</f>
        <v>0</v>
      </c>
      <c r="F27" s="37">
        <f>SUM(F28:F30)</f>
        <v>270000</v>
      </c>
      <c r="G27" s="38">
        <f>SUM(G28:G30)</f>
        <v>0</v>
      </c>
      <c r="H27" s="65">
        <f>SUM(H28:H30)</f>
        <v>0</v>
      </c>
      <c r="I27" s="458" t="s">
        <v>31</v>
      </c>
    </row>
    <row r="28" spans="1:9" outlineLevel="3" x14ac:dyDescent="0.25">
      <c r="A28" s="456"/>
      <c r="B28" s="51" t="str">
        <f>UVB!B13</f>
        <v>DERECHOS MUNICIPALES</v>
      </c>
      <c r="C28" s="9"/>
      <c r="D28" s="19">
        <f>ROUNDUP(($B$2*UVB!C13),-3)</f>
        <v>0</v>
      </c>
      <c r="E28" s="14">
        <f>ROUNDUP(($B$2*UVB!D13),-3)</f>
        <v>0</v>
      </c>
      <c r="F28" s="15">
        <f>ROUNDUP(($B$2*UVB!E13),-3)</f>
        <v>233000</v>
      </c>
      <c r="G28" s="21">
        <f>ROUNDUP(($B$2*UVB!F13),-3)</f>
        <v>0</v>
      </c>
      <c r="H28" s="66">
        <f>ROUNDUP(($B$2*UVB!G13),-3)</f>
        <v>0</v>
      </c>
      <c r="I28" s="459"/>
    </row>
    <row r="29" spans="1:9" outlineLevel="3" x14ac:dyDescent="0.25">
      <c r="A29" s="456"/>
      <c r="B29" s="51" t="str">
        <f>UVB!B14</f>
        <v>LAMINA</v>
      </c>
      <c r="C29" s="9"/>
      <c r="D29" s="19">
        <f>ROUNDUP(($B$2*UVB!C14),-3)</f>
        <v>0</v>
      </c>
      <c r="E29" s="14">
        <f>ROUNDUP(($B$2*UVB!D14),-3)</f>
        <v>0</v>
      </c>
      <c r="F29" s="15">
        <f>ROUNDUP(($B$2*UVB!E14),-3)</f>
        <v>37000</v>
      </c>
      <c r="G29" s="21">
        <f>ROUNDUP(($B$2*UVB!F14),-3)</f>
        <v>0</v>
      </c>
      <c r="H29" s="66">
        <f>ROUNDUP(($B$2*UVB!G14),-3)</f>
        <v>0</v>
      </c>
      <c r="I29" s="459"/>
    </row>
    <row r="30" spans="1:9" outlineLevel="3" x14ac:dyDescent="0.25">
      <c r="A30" s="456"/>
      <c r="B30" s="51" t="str">
        <f>UVB!B15</f>
        <v>PLACA</v>
      </c>
      <c r="C30" s="9"/>
      <c r="D30" s="19">
        <f>ROUNDUP(($B$2*UVB!C15),-3)</f>
        <v>0</v>
      </c>
      <c r="E30" s="14">
        <f>ROUNDUP(($B$2*UVB!D15),-3)</f>
        <v>0</v>
      </c>
      <c r="F30" s="15">
        <f>ROUNDUP(($B$2*UVB!E15),-3)</f>
        <v>0</v>
      </c>
      <c r="G30" s="21">
        <f>ROUNDUP(($B$2*UVB!F15),-3)</f>
        <v>0</v>
      </c>
      <c r="H30" s="66">
        <f>ROUNDUP(($B$2*UVB!G15),-3)</f>
        <v>0</v>
      </c>
      <c r="I30" s="459"/>
    </row>
    <row r="31" spans="1:9" ht="15.75" outlineLevel="1" thickBot="1" x14ac:dyDescent="0.3">
      <c r="A31" s="456"/>
      <c r="B31" s="53" t="s">
        <v>36</v>
      </c>
      <c r="C31" s="29"/>
      <c r="D31" s="30">
        <f>IF(SUM(D28:D30)=0,0,SUM(D33:D36))</f>
        <v>0</v>
      </c>
      <c r="E31" s="31">
        <f>IF(SUM(E28:E30)=0,0,SUM(E33:E36))</f>
        <v>0</v>
      </c>
      <c r="F31" s="32">
        <f>IF(SUM(F28:F30)=0,0,SUM(F33:F36))</f>
        <v>60500</v>
      </c>
      <c r="G31" s="33">
        <f>IF(SUM(G28:G30)=0,0,SUM(G33:G36))</f>
        <v>0</v>
      </c>
      <c r="H31" s="68">
        <f>IF(SUM(H28:H30)=0,0,SUM(H33:H36))</f>
        <v>0</v>
      </c>
      <c r="I31" s="459"/>
    </row>
    <row r="32" spans="1:9" ht="15.75" outlineLevel="1" thickBot="1" x14ac:dyDescent="0.3">
      <c r="A32" s="456"/>
      <c r="B32" s="56" t="s">
        <v>35</v>
      </c>
      <c r="C32" s="57"/>
      <c r="D32" s="58">
        <f>SUM(D28:D30,D33:D36)</f>
        <v>0</v>
      </c>
      <c r="E32" s="59">
        <f>SUM(E28:E30,E33:E36)</f>
        <v>0</v>
      </c>
      <c r="F32" s="60">
        <f>SUM(F28:F30,F33:F36)</f>
        <v>330500</v>
      </c>
      <c r="G32" s="61">
        <f>SUM(G28:G30,G33:G36)</f>
        <v>0</v>
      </c>
      <c r="H32" s="69">
        <f>SUM(H28:H30,H33:H36)</f>
        <v>0</v>
      </c>
      <c r="I32" s="459"/>
    </row>
    <row r="33" spans="1:9" outlineLevel="2" x14ac:dyDescent="0.25">
      <c r="A33" s="456"/>
      <c r="B33" s="55" t="s">
        <v>186</v>
      </c>
      <c r="C33" s="23"/>
      <c r="D33" s="24">
        <f>IF(SUM(D28:D30)=0,0,IF(SUM(D28:D30)&gt;=$H$3,ROUNDUP((SUM(D28:D30)*0.01),-3),$B$3))</f>
        <v>0</v>
      </c>
      <c r="E33" s="25">
        <f>IF(SUM(E28:E30)=0,0,IF(SUM(E28:E30)&gt;=$H$3,ROUNDUP((SUM(E28:E30)*0.01),-3),$B$3))</f>
        <v>0</v>
      </c>
      <c r="F33" s="26">
        <f>B3</f>
        <v>14500</v>
      </c>
      <c r="G33" s="27">
        <f>IF(SUM(G28:G30)=0,0,IF(SUM(G28:G30)&gt;=$H$3,ROUNDUP((SUM(G28:G30)*0.01),-3),$B$3))</f>
        <v>0</v>
      </c>
      <c r="H33" s="70">
        <f>IF(SUM(H28:H30)=0,0,IF(SUM(H28:H30)&gt;=$H$3,ROUNDUP((SUM(H28:H30)*0.01),-3),$B$3))</f>
        <v>0</v>
      </c>
      <c r="I33" s="459"/>
    </row>
    <row r="34" spans="1:9" outlineLevel="2" x14ac:dyDescent="0.25">
      <c r="A34" s="456"/>
      <c r="B34" t="s">
        <v>185</v>
      </c>
      <c r="C34" s="9"/>
      <c r="D34" s="19">
        <f>IF(SUM(D28:D30)=0,0,$B$4)</f>
        <v>0</v>
      </c>
      <c r="E34" s="14">
        <f>IF(SUM(E28:E30)=0,0,$B$4)</f>
        <v>0</v>
      </c>
      <c r="F34" s="15">
        <f>IF(SUM(F28:F30)=0,0,$B$4)</f>
        <v>7600</v>
      </c>
      <c r="G34" s="21">
        <f>IF(SUM(G28:G30)=0,0,$B$4)</f>
        <v>0</v>
      </c>
      <c r="H34" s="66">
        <f>IF(SUM(H28:H30)=0,0,$B$4)</f>
        <v>0</v>
      </c>
      <c r="I34" s="459"/>
    </row>
    <row r="35" spans="1:9" outlineLevel="2" x14ac:dyDescent="0.25">
      <c r="A35" s="456"/>
      <c r="B35" s="336" t="s">
        <v>11</v>
      </c>
      <c r="C35" s="337"/>
      <c r="D35" s="286">
        <f>IF($I$27="N",0,(ROUND(((SUM(D28:D30)*$H$1)/100),0))*100)</f>
        <v>0</v>
      </c>
      <c r="E35" s="287">
        <f>IF($I$27="N",0,(ROUND(((SUM(E28:E30)*$H$1)/100),0))*100)</f>
        <v>0</v>
      </c>
      <c r="F35" s="284">
        <v>36000</v>
      </c>
      <c r="G35" s="292">
        <f>IF($I$27="N",0,(ROUND(((SUM(G28:G30)*$H$1)/100),0))*100)</f>
        <v>0</v>
      </c>
      <c r="H35" s="293">
        <f>IF($I$27="N",0,(ROUND(((SUM(H28:H30)*$H$1)/100),0))*100)</f>
        <v>0</v>
      </c>
      <c r="I35" s="459"/>
    </row>
    <row r="36" spans="1:9" ht="15.75" outlineLevel="2" thickBot="1" x14ac:dyDescent="0.3">
      <c r="A36" s="457"/>
      <c r="B36" s="338" t="s">
        <v>12</v>
      </c>
      <c r="C36" s="339"/>
      <c r="D36" s="340">
        <f>IF(SUM(D28:D30)=0,0,RUNT!F4)</f>
        <v>0</v>
      </c>
      <c r="E36" s="341">
        <f>IF(SUM(E28:E30)=0,0,RUNT!F4)</f>
        <v>0</v>
      </c>
      <c r="F36" s="342">
        <f>IF(SUM(F28:F30)=0,0,RUNT!F4)</f>
        <v>2400</v>
      </c>
      <c r="G36" s="343">
        <v>0</v>
      </c>
      <c r="H36" s="344">
        <v>0</v>
      </c>
      <c r="I36" s="460"/>
    </row>
    <row r="37" spans="1:9" ht="15" customHeight="1" x14ac:dyDescent="0.25">
      <c r="A37" s="455" t="str">
        <f>UVB!A16</f>
        <v>CAMBIO DE PLACAS (POR CLASIFICACION DE UN VEHICULO ANTIGUO O CLASICO)</v>
      </c>
      <c r="B37" s="50" t="s">
        <v>34</v>
      </c>
      <c r="C37" s="34"/>
      <c r="D37" s="35">
        <f>SUM(D38:D40)</f>
        <v>0</v>
      </c>
      <c r="E37" s="36">
        <f>SUM(E38:E40)</f>
        <v>0</v>
      </c>
      <c r="F37" s="37">
        <f>SUM(F38:F40)</f>
        <v>190000</v>
      </c>
      <c r="G37" s="38">
        <f>SUM(G38:G40)</f>
        <v>0</v>
      </c>
      <c r="H37" s="65">
        <f>SUM(H38:H40)</f>
        <v>0</v>
      </c>
      <c r="I37" s="458" t="s">
        <v>31</v>
      </c>
    </row>
    <row r="38" spans="1:9" outlineLevel="3" x14ac:dyDescent="0.25">
      <c r="A38" s="456"/>
      <c r="B38" s="51" t="str">
        <f>UVB!B16</f>
        <v>DERECHOS MUNICIPALES</v>
      </c>
      <c r="C38" s="9"/>
      <c r="D38" s="19">
        <f>ROUNDUP(($B$2*UVB!C16),-3)</f>
        <v>0</v>
      </c>
      <c r="E38" s="14">
        <f>ROUNDUP(($B$2*UVB!D16),-3)</f>
        <v>0</v>
      </c>
      <c r="F38" s="15">
        <f>ROUNDUP(($B$2*UVB!E16),-3)</f>
        <v>139000</v>
      </c>
      <c r="G38" s="21">
        <f>ROUNDUP(($B$2*UVB!F16),-3)</f>
        <v>0</v>
      </c>
      <c r="H38" s="66">
        <f>ROUNDUP(($B$2*UVB!G16),-3)</f>
        <v>0</v>
      </c>
      <c r="I38" s="459"/>
    </row>
    <row r="39" spans="1:9" outlineLevel="3" x14ac:dyDescent="0.25">
      <c r="A39" s="456"/>
      <c r="B39" s="51" t="str">
        <f>UVB!B17</f>
        <v>LAMINA</v>
      </c>
      <c r="C39" s="9"/>
      <c r="D39" s="19">
        <f>ROUNDUP(($B$2*UVB!C17),-3)</f>
        <v>0</v>
      </c>
      <c r="E39" s="14">
        <f>ROUNDUP(($B$2*UVB!D17),-3)</f>
        <v>0</v>
      </c>
      <c r="F39" s="15">
        <f>ROUNDUP(($B$2*UVB!E17),-3)</f>
        <v>0</v>
      </c>
      <c r="G39" s="21">
        <f>ROUNDUP(($B$2*UVB!F17),-3)</f>
        <v>0</v>
      </c>
      <c r="H39" s="66">
        <f>ROUNDUP(($B$2*UVB!G17),-3)</f>
        <v>0</v>
      </c>
      <c r="I39" s="459"/>
    </row>
    <row r="40" spans="1:9" outlineLevel="3" x14ac:dyDescent="0.25">
      <c r="A40" s="456"/>
      <c r="B40" s="51" t="str">
        <f>UVB!B18</f>
        <v>PLACA</v>
      </c>
      <c r="C40" s="9"/>
      <c r="D40" s="19">
        <f>ROUNDUP(($B$2*UVB!C18),-3)</f>
        <v>0</v>
      </c>
      <c r="E40" s="14">
        <f>ROUNDUP(($B$2*UVB!D18),-3)</f>
        <v>0</v>
      </c>
      <c r="F40" s="15">
        <f>ROUNDUP(($B$2*UVB!E18),-3)</f>
        <v>51000</v>
      </c>
      <c r="G40" s="21">
        <f>ROUNDUP(($B$2*UVB!F18),-3)</f>
        <v>0</v>
      </c>
      <c r="H40" s="66">
        <f>ROUNDUP(($B$2*UVB!G18),-3)</f>
        <v>0</v>
      </c>
      <c r="I40" s="459"/>
    </row>
    <row r="41" spans="1:9" ht="15.75" outlineLevel="1" thickBot="1" x14ac:dyDescent="0.3">
      <c r="A41" s="456"/>
      <c r="B41" s="53" t="s">
        <v>36</v>
      </c>
      <c r="C41" s="29"/>
      <c r="D41" s="30">
        <f>IF(SUM(D38:D40)=0,0,SUM(D43:D46))</f>
        <v>0</v>
      </c>
      <c r="E41" s="31">
        <f>IF(SUM(E38:E40)=0,0,SUM(E43:E46))</f>
        <v>0</v>
      </c>
      <c r="F41" s="32">
        <f>IF(SUM(F38:F40)=0,0,SUM(F43:F46))</f>
        <v>96500</v>
      </c>
      <c r="G41" s="33">
        <f>IF(SUM(G38:G40)=0,0,SUM(G43:G46))</f>
        <v>0</v>
      </c>
      <c r="H41" s="68">
        <f>IF(SUM(H38:H40)=0,0,SUM(H43:H46))</f>
        <v>0</v>
      </c>
      <c r="I41" s="459"/>
    </row>
    <row r="42" spans="1:9" ht="15.75" outlineLevel="1" thickBot="1" x14ac:dyDescent="0.3">
      <c r="A42" s="456"/>
      <c r="B42" s="56" t="s">
        <v>35</v>
      </c>
      <c r="C42" s="57"/>
      <c r="D42" s="58">
        <f>SUM(D38:D40,D43:D46)</f>
        <v>72000</v>
      </c>
      <c r="E42" s="59">
        <f>SUM(E38:E40,E43:E46)</f>
        <v>72000</v>
      </c>
      <c r="F42" s="60">
        <f>SUM(F38:F40,F43:F46)</f>
        <v>286500</v>
      </c>
      <c r="G42" s="61">
        <f>SUM(G38:G40,G43:G46)</f>
        <v>0</v>
      </c>
      <c r="H42" s="69">
        <f>SUM(H38:H40,H43:H46)</f>
        <v>0</v>
      </c>
      <c r="I42" s="459"/>
    </row>
    <row r="43" spans="1:9" outlineLevel="2" x14ac:dyDescent="0.25">
      <c r="A43" s="456"/>
      <c r="B43" s="55" t="s">
        <v>186</v>
      </c>
      <c r="C43" s="23"/>
      <c r="D43" s="24">
        <f>IF(SUM(D38:D40)=0,0,IF(SUM(D38:D40)&gt;=$H$3,ROUNDUP((SUM(D38:D40)*0.01),-3),$B$3))</f>
        <v>0</v>
      </c>
      <c r="E43" s="25">
        <f>IF(SUM(E38:E40)=0,0,IF(SUM(E38:E40)&gt;=$H$3,ROUNDUP((SUM(E38:E40)*0.01),-3),$B$3))</f>
        <v>0</v>
      </c>
      <c r="F43" s="26">
        <f>B3</f>
        <v>14500</v>
      </c>
      <c r="G43" s="27">
        <f>IF(SUM(G38:G40)=0,0,IF(SUM(G38:G40)&gt;=$H$3,ROUNDUP((SUM(G38:G40)*0.01),-3),$B$3))</f>
        <v>0</v>
      </c>
      <c r="H43" s="70">
        <f>IF(SUM(H38:H40)=0,0,IF(SUM(H38:H40)&gt;=$H$3,ROUNDUP((SUM(H38:H40)*0.01),-3),$B$3))</f>
        <v>0</v>
      </c>
      <c r="I43" s="459"/>
    </row>
    <row r="44" spans="1:9" outlineLevel="2" x14ac:dyDescent="0.25">
      <c r="A44" s="456"/>
      <c r="B44" t="s">
        <v>185</v>
      </c>
      <c r="C44" s="9"/>
      <c r="D44" s="19">
        <f>IF(SUM(D38:D40)=0,0,$B$4)</f>
        <v>0</v>
      </c>
      <c r="E44" s="14">
        <f>IF(SUM(E38:E40)=0,0,$B$4)</f>
        <v>0</v>
      </c>
      <c r="F44" s="15">
        <f>IF(SUM(F38:F40)=0,0,$B$4)</f>
        <v>7600</v>
      </c>
      <c r="G44" s="21">
        <f>IF(SUM(G38:G40)=0,0,$B$4)</f>
        <v>0</v>
      </c>
      <c r="H44" s="66">
        <f>IF(SUM(H38:H40)=0,0,$B$4)</f>
        <v>0</v>
      </c>
      <c r="I44" s="459"/>
    </row>
    <row r="45" spans="1:9" outlineLevel="2" x14ac:dyDescent="0.25">
      <c r="A45" s="456"/>
      <c r="B45" s="336" t="s">
        <v>11</v>
      </c>
      <c r="C45" s="337"/>
      <c r="D45" s="286">
        <v>72000</v>
      </c>
      <c r="E45" s="287">
        <v>72000</v>
      </c>
      <c r="F45" s="284">
        <v>72000</v>
      </c>
      <c r="G45" s="292">
        <f>IF($I$37="N",0,(ROUND(((SUM(G38:G40)*$H$1)/100),0))*100)</f>
        <v>0</v>
      </c>
      <c r="H45" s="293">
        <f>IF($I$37="N",0,(ROUND(((SUM(H38:H40)*$H$1)/100),0))*100)</f>
        <v>0</v>
      </c>
      <c r="I45" s="459"/>
    </row>
    <row r="46" spans="1:9" ht="15.75" outlineLevel="2" thickBot="1" x14ac:dyDescent="0.3">
      <c r="A46" s="457"/>
      <c r="B46" s="338" t="s">
        <v>12</v>
      </c>
      <c r="C46" s="339"/>
      <c r="D46" s="340">
        <f>IF(SUM(D38:D40)=0,0,RUNT!F5)</f>
        <v>0</v>
      </c>
      <c r="E46" s="341">
        <f>IF(SUM(E38:E40)=0,0,RUNT!F5)</f>
        <v>0</v>
      </c>
      <c r="F46" s="342">
        <f>IF(SUM(F38:F40)=0,0,RUNT!F5)</f>
        <v>2400</v>
      </c>
      <c r="G46" s="343">
        <v>0</v>
      </c>
      <c r="H46" s="344">
        <v>0</v>
      </c>
      <c r="I46" s="460"/>
    </row>
    <row r="47" spans="1:9" ht="15" customHeight="1" x14ac:dyDescent="0.25">
      <c r="A47" s="455" t="str">
        <f>UVB!A19</f>
        <v>CAMBIO DE PLACAS (DE VIGENCIAS ANTERIORES)</v>
      </c>
      <c r="B47" s="50" t="s">
        <v>34</v>
      </c>
      <c r="C47" s="34"/>
      <c r="D47" s="35">
        <f>SUM(D48:D50)</f>
        <v>0</v>
      </c>
      <c r="E47" s="36">
        <f>SUM(E48:E50)</f>
        <v>0</v>
      </c>
      <c r="F47" s="37">
        <f>SUM(F48:F50)</f>
        <v>207600</v>
      </c>
      <c r="G47" s="38">
        <f>SUM(G48:G50)</f>
        <v>0</v>
      </c>
      <c r="H47" s="65">
        <f>SUM(H48:H50)</f>
        <v>190000</v>
      </c>
      <c r="I47" s="458" t="s">
        <v>31</v>
      </c>
    </row>
    <row r="48" spans="1:9" outlineLevel="3" x14ac:dyDescent="0.25">
      <c r="A48" s="456"/>
      <c r="B48" s="51" t="str">
        <f>UVB!B19</f>
        <v>DERECHOS MUNICIPALES</v>
      </c>
      <c r="C48" s="9"/>
      <c r="D48" s="19">
        <f>ROUNDUP(($B$2*UVB!C19),-3)</f>
        <v>0</v>
      </c>
      <c r="E48" s="14">
        <f>ROUNDUP(($B$2*UVB!D19),-3)</f>
        <v>0</v>
      </c>
      <c r="F48" s="15">
        <f>ROUNDUP(($B$2*UVB!E19),-3)</f>
        <v>139000</v>
      </c>
      <c r="G48" s="21">
        <f>ROUNDUP(($B$2*UVB!F19),-3)</f>
        <v>0</v>
      </c>
      <c r="H48" s="66">
        <f>ROUNDUP(($B$2*UVB!G19),-3)</f>
        <v>139000</v>
      </c>
      <c r="I48" s="459"/>
    </row>
    <row r="49" spans="1:9" outlineLevel="3" x14ac:dyDescent="0.25">
      <c r="A49" s="456"/>
      <c r="B49" s="51" t="str">
        <f>UVB!B20</f>
        <v>LAMINA</v>
      </c>
      <c r="C49" s="9"/>
      <c r="D49" s="19">
        <f>ROUNDUP(($B$2*UVB!C20),-3)</f>
        <v>0</v>
      </c>
      <c r="E49" s="14">
        <f>ROUNDUP(($B$2*UVB!D20),-3)</f>
        <v>0</v>
      </c>
      <c r="F49" s="15">
        <f>ROUNDUP(($B$2*UVB!E20),-3)</f>
        <v>0</v>
      </c>
      <c r="G49" s="21">
        <f>ROUNDUP(($B$2*UVB!F20),-3)</f>
        <v>0</v>
      </c>
      <c r="H49" s="66">
        <f>ROUNDUP(($B$2*UVB!G20),-3)</f>
        <v>0</v>
      </c>
      <c r="I49" s="459"/>
    </row>
    <row r="50" spans="1:9" outlineLevel="3" x14ac:dyDescent="0.25">
      <c r="A50" s="456"/>
      <c r="B50" s="51" t="str">
        <f>UVB!B21</f>
        <v>PLACA</v>
      </c>
      <c r="C50" s="9"/>
      <c r="D50" s="19">
        <f>ROUNDUP(($B$2*UVB!C21),-3)</f>
        <v>0</v>
      </c>
      <c r="E50" s="14">
        <f>ROUNDUP(($B$2*UVB!D21),-3)</f>
        <v>0</v>
      </c>
      <c r="F50" s="282">
        <v>68600</v>
      </c>
      <c r="G50" s="21">
        <f>ROUNDUP(($B$2*UVB!F21),-3)</f>
        <v>0</v>
      </c>
      <c r="H50" s="66">
        <f>ROUNDUP(($B$2*UVB!G21),-3)</f>
        <v>51000</v>
      </c>
      <c r="I50" s="459"/>
    </row>
    <row r="51" spans="1:9" ht="15.75" outlineLevel="1" thickBot="1" x14ac:dyDescent="0.3">
      <c r="A51" s="456"/>
      <c r="B51" s="53" t="s">
        <v>36</v>
      </c>
      <c r="C51" s="29"/>
      <c r="D51" s="30">
        <f>IF(SUM(D48:D50)=0,0,SUM(D53:D56))</f>
        <v>0</v>
      </c>
      <c r="E51" s="31">
        <f>IF(SUM(E48:E50)=0,0,SUM(E53:E56))</f>
        <v>0</v>
      </c>
      <c r="F51" s="32">
        <f>IF(SUM(F48:F50)=0,0,SUM(F53:F56))</f>
        <v>96500</v>
      </c>
      <c r="G51" s="33">
        <f>IF(SUM(G48:G50)=0,0,SUM(G53:G56))</f>
        <v>0</v>
      </c>
      <c r="H51" s="68">
        <f>IF(SUM(H48:H50)=0,0,SUM(H53:H56))</f>
        <v>49900</v>
      </c>
      <c r="I51" s="459"/>
    </row>
    <row r="52" spans="1:9" ht="15.75" outlineLevel="1" thickBot="1" x14ac:dyDescent="0.3">
      <c r="A52" s="456"/>
      <c r="B52" s="56" t="s">
        <v>35</v>
      </c>
      <c r="C52" s="57"/>
      <c r="D52" s="58">
        <f>SUM(D48:D50,D53:D56)</f>
        <v>72000</v>
      </c>
      <c r="E52" s="59">
        <f>SUM(E48:E50,E53:E56)</f>
        <v>72000</v>
      </c>
      <c r="F52" s="60">
        <f>SUM(F48:F50,F53:F56)</f>
        <v>304100</v>
      </c>
      <c r="G52" s="61">
        <f>SUM(G48:G50,G53:G56)</f>
        <v>0</v>
      </c>
      <c r="H52" s="69">
        <f>SUM(H48:H50,H53:H56)</f>
        <v>239900</v>
      </c>
      <c r="I52" s="459"/>
    </row>
    <row r="53" spans="1:9" outlineLevel="2" x14ac:dyDescent="0.25">
      <c r="A53" s="456"/>
      <c r="B53" s="55" t="s">
        <v>186</v>
      </c>
      <c r="C53" s="23"/>
      <c r="D53" s="24">
        <f>IF(SUM(D48:D50)=0,0,IF(SUM(D48:D50)&gt;=$H$3,ROUNDUP((SUM(D48:D50)*0.01),-3),$B$3))</f>
        <v>0</v>
      </c>
      <c r="E53" s="25">
        <f>IF(SUM(E48:E50)=0,0,IF(SUM(E48:E50)&gt;=$H$3,ROUNDUP((SUM(E48:E50)*0.01),-3),$B$3))</f>
        <v>0</v>
      </c>
      <c r="F53" s="26">
        <f>B3</f>
        <v>14500</v>
      </c>
      <c r="G53" s="27">
        <f>IF(SUM(G48:G50)=0,0,IF(SUM(G48:G50)&gt;=$H$3,ROUNDUP((SUM(G48:G50)*0.01),-3),$B$3))</f>
        <v>0</v>
      </c>
      <c r="H53" s="70">
        <f>B3</f>
        <v>14500</v>
      </c>
      <c r="I53" s="459"/>
    </row>
    <row r="54" spans="1:9" outlineLevel="2" x14ac:dyDescent="0.25">
      <c r="A54" s="456"/>
      <c r="B54" t="s">
        <v>185</v>
      </c>
      <c r="C54" s="9"/>
      <c r="D54" s="19">
        <f>IF(SUM(D48:D50)=0,0,$B$4)</f>
        <v>0</v>
      </c>
      <c r="E54" s="14">
        <f>IF(SUM(E48:E50)=0,0,$B$4)</f>
        <v>0</v>
      </c>
      <c r="F54" s="15">
        <f>IF(SUM(F48:F50)=0,0,$B$4)</f>
        <v>7600</v>
      </c>
      <c r="G54" s="21">
        <f>IF(SUM(G48:G50)=0,0,$B$4)</f>
        <v>0</v>
      </c>
      <c r="H54" s="66">
        <f>IF(SUM(H48:H50)=0,0,$B$4)</f>
        <v>7600</v>
      </c>
      <c r="I54" s="459"/>
    </row>
    <row r="55" spans="1:9" outlineLevel="2" x14ac:dyDescent="0.25">
      <c r="A55" s="456"/>
      <c r="B55" s="336" t="s">
        <v>11</v>
      </c>
      <c r="C55" s="337"/>
      <c r="D55" s="286">
        <v>72000</v>
      </c>
      <c r="E55" s="287">
        <v>72000</v>
      </c>
      <c r="F55" s="288">
        <v>72000</v>
      </c>
      <c r="G55" s="292">
        <f>IF($I$47="N",0,(ROUND(((SUM(G48:G50)*$H$1)/100),0))*100)</f>
        <v>0</v>
      </c>
      <c r="H55" s="293">
        <v>25400</v>
      </c>
      <c r="I55" s="459"/>
    </row>
    <row r="56" spans="1:9" ht="15.75" outlineLevel="2" thickBot="1" x14ac:dyDescent="0.3">
      <c r="A56" s="457"/>
      <c r="B56" s="338" t="s">
        <v>12</v>
      </c>
      <c r="C56" s="339"/>
      <c r="D56" s="340">
        <f>IF(SUM(D48:D50)=0,0,RUNT!F5)</f>
        <v>0</v>
      </c>
      <c r="E56" s="341">
        <f>IF(SUM(E48:E50)=0,0,RUNT!F5)</f>
        <v>0</v>
      </c>
      <c r="F56" s="342">
        <f>IF(SUM(F48:F50)=0,0,RUNT!F5)</f>
        <v>2400</v>
      </c>
      <c r="G56" s="343">
        <v>0</v>
      </c>
      <c r="H56" s="344">
        <f>IF(SUM(H48:H50)=0,0,RUNT!F5)</f>
        <v>2400</v>
      </c>
      <c r="I56" s="460"/>
    </row>
    <row r="57" spans="1:9" ht="15" customHeight="1" x14ac:dyDescent="0.25">
      <c r="A57" s="455" t="str">
        <f>UVB!A22</f>
        <v>DUPLICADO DE LICENCIA DE TRANSITO / DUPLICADO DE TARJETA DE REGISTRO</v>
      </c>
      <c r="B57" s="50" t="s">
        <v>34</v>
      </c>
      <c r="C57" s="34"/>
      <c r="D57" s="35">
        <f>SUM(D58:D60)</f>
        <v>115000</v>
      </c>
      <c r="E57" s="36">
        <f>SUM(E58:E60)</f>
        <v>115000</v>
      </c>
      <c r="F57" s="37">
        <f>SUM(F58:F60)</f>
        <v>115000</v>
      </c>
      <c r="G57" s="38">
        <f>SUM(G58:G60)</f>
        <v>115000</v>
      </c>
      <c r="H57" s="65">
        <f>SUM(H58:H60)</f>
        <v>115000</v>
      </c>
      <c r="I57" s="458" t="s">
        <v>31</v>
      </c>
    </row>
    <row r="58" spans="1:9" outlineLevel="3" x14ac:dyDescent="0.25">
      <c r="A58" s="456"/>
      <c r="B58" s="51" t="str">
        <f>UVB!B22</f>
        <v>DERECHOS MUNICIPALES</v>
      </c>
      <c r="C58" s="9"/>
      <c r="D58" s="19">
        <f>ROUNDUP(($B$2*UVB!C22),-3)</f>
        <v>78000</v>
      </c>
      <c r="E58" s="14">
        <f>ROUNDUP(($B$2*UVB!D22),-3)</f>
        <v>78000</v>
      </c>
      <c r="F58" s="15">
        <f>ROUNDUP(($B$2*UVB!E22),-3)</f>
        <v>78000</v>
      </c>
      <c r="G58" s="21">
        <f>ROUNDUP(($B$2*UVB!F22),-3)</f>
        <v>78000</v>
      </c>
      <c r="H58" s="66">
        <f>ROUNDUP(($B$2*UVB!G22),-3)</f>
        <v>78000</v>
      </c>
      <c r="I58" s="459"/>
    </row>
    <row r="59" spans="1:9" outlineLevel="3" x14ac:dyDescent="0.25">
      <c r="A59" s="456"/>
      <c r="B59" s="51" t="str">
        <f>UVB!B23</f>
        <v>LAMINA</v>
      </c>
      <c r="C59" s="9"/>
      <c r="D59" s="19">
        <f>ROUNDUP(($B$2*UVB!C23),-3)</f>
        <v>37000</v>
      </c>
      <c r="E59" s="14">
        <f>ROUNDUP(($B$2*UVB!D23),-3)</f>
        <v>37000</v>
      </c>
      <c r="F59" s="15">
        <f>ROUNDUP(($B$2*UVB!E23),-3)</f>
        <v>37000</v>
      </c>
      <c r="G59" s="21">
        <f>ROUNDUP(($B$2*UVB!F23),-3)</f>
        <v>37000</v>
      </c>
      <c r="H59" s="66">
        <f>ROUNDUP(($B$2*UVB!G23),-3)</f>
        <v>37000</v>
      </c>
      <c r="I59" s="459"/>
    </row>
    <row r="60" spans="1:9" outlineLevel="3" x14ac:dyDescent="0.25">
      <c r="A60" s="456"/>
      <c r="B60" s="51" t="str">
        <f>UVB!B24</f>
        <v>PLACA</v>
      </c>
      <c r="C60" s="9"/>
      <c r="D60" s="19">
        <f>ROUNDUP(($B$2*UVB!C24),-3)</f>
        <v>0</v>
      </c>
      <c r="E60" s="14">
        <f>ROUNDUP(($B$2*UVB!D24),-3)</f>
        <v>0</v>
      </c>
      <c r="F60" s="15">
        <f>ROUNDUP(($B$2*UVB!E24),-3)</f>
        <v>0</v>
      </c>
      <c r="G60" s="21">
        <f>ROUNDUP(($B$2*UVB!F24),-3)</f>
        <v>0</v>
      </c>
      <c r="H60" s="66">
        <f>ROUNDUP(($B$2*UVB!G24),-3)</f>
        <v>0</v>
      </c>
      <c r="I60" s="459"/>
    </row>
    <row r="61" spans="1:9" ht="15.75" outlineLevel="1" thickBot="1" x14ac:dyDescent="0.3">
      <c r="A61" s="456"/>
      <c r="B61" s="53" t="s">
        <v>36</v>
      </c>
      <c r="C61" s="29"/>
      <c r="D61" s="30">
        <f>IF(SUM(D58:D60)=0,0,SUM(D63:D66))</f>
        <v>60500</v>
      </c>
      <c r="E61" s="31">
        <f>IF(SUM(E58:E60)=0,0,SUM(E63:E66))</f>
        <v>60500</v>
      </c>
      <c r="F61" s="32">
        <f>IF(SUM(F58:F60)=0,0,SUM(F63:F66))</f>
        <v>60500</v>
      </c>
      <c r="G61" s="33">
        <f>IF(SUM(G58:G60)=0,0,SUM(G63:G66))</f>
        <v>60500</v>
      </c>
      <c r="H61" s="68">
        <f>IF(SUM(H58:H60)=0,0,SUM(H63:H66))</f>
        <v>60500</v>
      </c>
      <c r="I61" s="459"/>
    </row>
    <row r="62" spans="1:9" ht="15.75" outlineLevel="1" thickBot="1" x14ac:dyDescent="0.3">
      <c r="A62" s="456"/>
      <c r="B62" s="56" t="s">
        <v>35</v>
      </c>
      <c r="C62" s="57"/>
      <c r="D62" s="58">
        <f>SUM(D58:D60,D63:D66)</f>
        <v>175500</v>
      </c>
      <c r="E62" s="59">
        <f>SUM(E58:E60,E63:E66)</f>
        <v>175500</v>
      </c>
      <c r="F62" s="60">
        <f>SUM(F58:F60,F63:F66)</f>
        <v>175500</v>
      </c>
      <c r="G62" s="61">
        <f>SUM(G58:G60,G63:G66)</f>
        <v>175500</v>
      </c>
      <c r="H62" s="69">
        <f>SUM(H58:H60,H63:H66)</f>
        <v>175500</v>
      </c>
      <c r="I62" s="459"/>
    </row>
    <row r="63" spans="1:9" outlineLevel="2" x14ac:dyDescent="0.25">
      <c r="A63" s="456"/>
      <c r="B63" s="55" t="s">
        <v>186</v>
      </c>
      <c r="C63" s="23"/>
      <c r="D63" s="24">
        <f>B3</f>
        <v>14500</v>
      </c>
      <c r="E63" s="25">
        <f>B3</f>
        <v>14500</v>
      </c>
      <c r="F63" s="26">
        <f>B3</f>
        <v>14500</v>
      </c>
      <c r="G63" s="27">
        <f>B3</f>
        <v>14500</v>
      </c>
      <c r="H63" s="27">
        <f>B3</f>
        <v>14500</v>
      </c>
      <c r="I63" s="459"/>
    </row>
    <row r="64" spans="1:9" outlineLevel="2" x14ac:dyDescent="0.25">
      <c r="A64" s="456"/>
      <c r="B64" t="s">
        <v>185</v>
      </c>
      <c r="C64" s="9"/>
      <c r="D64" s="19">
        <f>IF(SUM(D58:D60)=0,0,$B$4)</f>
        <v>7600</v>
      </c>
      <c r="E64" s="14">
        <f>IF(SUM(E58:E60)=0,0,$B$4)</f>
        <v>7600</v>
      </c>
      <c r="F64" s="15">
        <f>IF(SUM(F58:F60)=0,0,$B$4)</f>
        <v>7600</v>
      </c>
      <c r="G64" s="21">
        <f>IF(SUM(G58:G60)=0,0,$B$4)</f>
        <v>7600</v>
      </c>
      <c r="H64" s="66">
        <f>IF(SUM(H58:H60)=0,0,$B$4)</f>
        <v>7600</v>
      </c>
      <c r="I64" s="459"/>
    </row>
    <row r="65" spans="1:9" outlineLevel="2" x14ac:dyDescent="0.25">
      <c r="A65" s="456"/>
      <c r="B65" s="336" t="s">
        <v>11</v>
      </c>
      <c r="C65" s="337"/>
      <c r="D65" s="285">
        <v>36000</v>
      </c>
      <c r="E65" s="287">
        <v>36000</v>
      </c>
      <c r="F65" s="285">
        <v>36000</v>
      </c>
      <c r="G65" s="289">
        <v>36000</v>
      </c>
      <c r="H65" s="290">
        <v>36000</v>
      </c>
      <c r="I65" s="459"/>
    </row>
    <row r="66" spans="1:9" ht="15.75" outlineLevel="2" thickBot="1" x14ac:dyDescent="0.3">
      <c r="A66" s="457"/>
      <c r="B66" s="338" t="s">
        <v>12</v>
      </c>
      <c r="C66" s="339"/>
      <c r="D66" s="340">
        <f>IF(SUM(D58:D60)=0,0,RUNT!F6)</f>
        <v>2400</v>
      </c>
      <c r="E66" s="341">
        <f>IF(SUM(E58:E60)=0,0,RUNT!F6)</f>
        <v>2400</v>
      </c>
      <c r="F66" s="342">
        <f>IF(SUM(F58:F60)=0,0,RUNT!F6)</f>
        <v>2400</v>
      </c>
      <c r="G66" s="343">
        <f>IF(SUM(F58:F60)=0,0,RUNT!F26)</f>
        <v>2400</v>
      </c>
      <c r="H66" s="344">
        <f>IF(SUM(F58:F60)=0,0,RUNT!F46)</f>
        <v>2400</v>
      </c>
      <c r="I66" s="460"/>
    </row>
    <row r="67" spans="1:9" ht="15" customHeight="1" x14ac:dyDescent="0.25">
      <c r="A67" s="455" t="str">
        <f>UVB!A25</f>
        <v>INSCRIPCION DE LIMITACION O GRAVAMEN A LA PROPIEDAD</v>
      </c>
      <c r="B67" s="50" t="s">
        <v>34</v>
      </c>
      <c r="C67" s="34"/>
      <c r="D67" s="35">
        <f>SUM(D68:D70)</f>
        <v>108000</v>
      </c>
      <c r="E67" s="36">
        <f>SUM(E68:E70)</f>
        <v>170000</v>
      </c>
      <c r="F67" s="37">
        <f>SUM(F68:F70)</f>
        <v>170000</v>
      </c>
      <c r="G67" s="38">
        <f>SUM(G68:G70)</f>
        <v>170000</v>
      </c>
      <c r="H67" s="65">
        <f>SUM(H68:H70)</f>
        <v>170000</v>
      </c>
      <c r="I67" s="458" t="s">
        <v>31</v>
      </c>
    </row>
    <row r="68" spans="1:9" outlineLevel="3" x14ac:dyDescent="0.25">
      <c r="A68" s="456"/>
      <c r="B68" s="51" t="str">
        <f>UVB!B25</f>
        <v>DERECHOS MUNICIPALES</v>
      </c>
      <c r="C68" s="9"/>
      <c r="D68" s="19">
        <f>ROUNDUP(($B$2*UVB!C25),-3)</f>
        <v>71000</v>
      </c>
      <c r="E68" s="14">
        <f>ROUNDUP(($B$2*UVB!D25),-3)</f>
        <v>133000</v>
      </c>
      <c r="F68" s="15">
        <f>ROUNDUP(($B$2*UVB!E25),-3)</f>
        <v>133000</v>
      </c>
      <c r="G68" s="21">
        <f>ROUNDUP(($B$2*UVB!F25),-3)</f>
        <v>133000</v>
      </c>
      <c r="H68" s="66">
        <f>ROUNDUP(($B$2*UVB!G25),-3)</f>
        <v>133000</v>
      </c>
      <c r="I68" s="459"/>
    </row>
    <row r="69" spans="1:9" outlineLevel="3" x14ac:dyDescent="0.25">
      <c r="A69" s="456"/>
      <c r="B69" s="51" t="str">
        <f>UVB!B26</f>
        <v>LAMINA</v>
      </c>
      <c r="C69" s="9"/>
      <c r="D69" s="19">
        <f>ROUNDUP(($B$2*UVB!C26),-3)</f>
        <v>37000</v>
      </c>
      <c r="E69" s="14">
        <f>ROUNDUP(($B$2*UVB!D26),-3)</f>
        <v>37000</v>
      </c>
      <c r="F69" s="15">
        <f>ROUNDUP(($B$2*UVB!E26),-3)</f>
        <v>37000</v>
      </c>
      <c r="G69" s="21">
        <f>ROUNDUP(($B$2*UVB!F26),-3)</f>
        <v>37000</v>
      </c>
      <c r="H69" s="66">
        <f>ROUNDUP(($B$2*UVB!G26),-3)</f>
        <v>37000</v>
      </c>
      <c r="I69" s="459"/>
    </row>
    <row r="70" spans="1:9" outlineLevel="3" x14ac:dyDescent="0.25">
      <c r="A70" s="456"/>
      <c r="B70" s="51" t="str">
        <f>UVB!B27</f>
        <v>PLACA</v>
      </c>
      <c r="C70" s="9"/>
      <c r="D70" s="19">
        <f>ROUNDUP(($B$2*UVB!C27),-3)</f>
        <v>0</v>
      </c>
      <c r="E70" s="14">
        <f>ROUNDUP(($B$2*UVB!D27),-3)</f>
        <v>0</v>
      </c>
      <c r="F70" s="15">
        <f>ROUNDUP(($B$2*UVB!E27),-3)</f>
        <v>0</v>
      </c>
      <c r="G70" s="21">
        <f>ROUNDUP(($B$2*UVB!F27),-3)</f>
        <v>0</v>
      </c>
      <c r="H70" s="66">
        <f>ROUNDUP(($B$2*UVB!G27),-3)</f>
        <v>0</v>
      </c>
      <c r="I70" s="459"/>
    </row>
    <row r="71" spans="1:9" ht="15.75" outlineLevel="1" thickBot="1" x14ac:dyDescent="0.3">
      <c r="A71" s="456"/>
      <c r="B71" s="53" t="s">
        <v>36</v>
      </c>
      <c r="C71" s="29"/>
      <c r="D71" s="30">
        <f>IF(SUM(D68:D70)=0,0,SUM(D73:D76))</f>
        <v>66900</v>
      </c>
      <c r="E71" s="31">
        <f>IF(SUM(E68:E70)=0,0,SUM(E73:E76))</f>
        <v>66900</v>
      </c>
      <c r="F71" s="32">
        <f>IF(SUM(F68:F70)=0,0,SUM(F73:F76))</f>
        <v>66900</v>
      </c>
      <c r="G71" s="33">
        <f>IF(SUM(G68:G70)=0,0,SUM(G73:G76))</f>
        <v>66900</v>
      </c>
      <c r="H71" s="68">
        <f>IF(SUM(H68:H70)=0,0,SUM(H73:H76))</f>
        <v>66900</v>
      </c>
      <c r="I71" s="459"/>
    </row>
    <row r="72" spans="1:9" ht="15.75" outlineLevel="1" thickBot="1" x14ac:dyDescent="0.3">
      <c r="A72" s="456"/>
      <c r="B72" s="56" t="s">
        <v>35</v>
      </c>
      <c r="C72" s="57"/>
      <c r="D72" s="58">
        <f>SUM(D68:D70,D73:D76)</f>
        <v>174900</v>
      </c>
      <c r="E72" s="59">
        <f>SUM(E68:E70,E73:E76)</f>
        <v>236900</v>
      </c>
      <c r="F72" s="60">
        <f>SUM(F68:F70,F73:F76)</f>
        <v>236900</v>
      </c>
      <c r="G72" s="61">
        <f>SUM(G68:G70,G73:G76)</f>
        <v>236900</v>
      </c>
      <c r="H72" s="69">
        <f>SUM(H68:H70,H73:H76)</f>
        <v>236900</v>
      </c>
      <c r="I72" s="459"/>
    </row>
    <row r="73" spans="1:9" outlineLevel="2" x14ac:dyDescent="0.25">
      <c r="A73" s="456"/>
      <c r="B73" s="55" t="s">
        <v>186</v>
      </c>
      <c r="C73" s="23"/>
      <c r="D73" s="24">
        <f>B3</f>
        <v>14500</v>
      </c>
      <c r="E73" s="25">
        <f>B3</f>
        <v>14500</v>
      </c>
      <c r="F73" s="26">
        <f>B3</f>
        <v>14500</v>
      </c>
      <c r="G73" s="27">
        <f>B3</f>
        <v>14500</v>
      </c>
      <c r="H73" s="70">
        <f>B3</f>
        <v>14500</v>
      </c>
      <c r="I73" s="459"/>
    </row>
    <row r="74" spans="1:9" outlineLevel="2" x14ac:dyDescent="0.25">
      <c r="A74" s="456"/>
      <c r="B74" t="s">
        <v>185</v>
      </c>
      <c r="C74" s="9"/>
      <c r="D74" s="19">
        <f>IF(SUM(D68:D70)=0,0,$B$4)</f>
        <v>7600</v>
      </c>
      <c r="E74" s="14">
        <f>IF(SUM(E68:E70)=0,0,$B$4)</f>
        <v>7600</v>
      </c>
      <c r="F74" s="15">
        <f>IF(SUM(F68:F70)=0,0,$B$4)</f>
        <v>7600</v>
      </c>
      <c r="G74" s="21">
        <f>IF(SUM(G68:G70)=0,0,$B$4)</f>
        <v>7600</v>
      </c>
      <c r="H74" s="66">
        <f>IF(SUM(H68:H70)=0,0,$B$4)</f>
        <v>7600</v>
      </c>
      <c r="I74" s="459"/>
    </row>
    <row r="75" spans="1:9" outlineLevel="2" x14ac:dyDescent="0.25">
      <c r="A75" s="456"/>
      <c r="B75" s="336" t="s">
        <v>11</v>
      </c>
      <c r="C75" s="337"/>
      <c r="D75" s="285">
        <v>36000</v>
      </c>
      <c r="E75" s="285">
        <v>36000</v>
      </c>
      <c r="F75" s="285">
        <v>36000</v>
      </c>
      <c r="G75" s="285">
        <v>36000</v>
      </c>
      <c r="H75" s="285">
        <v>36000</v>
      </c>
      <c r="I75" s="459"/>
    </row>
    <row r="76" spans="1:9" ht="15.75" outlineLevel="2" thickBot="1" x14ac:dyDescent="0.3">
      <c r="A76" s="457"/>
      <c r="B76" s="338" t="s">
        <v>12</v>
      </c>
      <c r="C76" s="339"/>
      <c r="D76" s="340">
        <f>IF(SUM(D68:D70)=0,0,RUNT!F7)</f>
        <v>8800</v>
      </c>
      <c r="E76" s="341">
        <f>IF(SUM(E68:E70)=0,0,RUNT!F7)</f>
        <v>8800</v>
      </c>
      <c r="F76" s="342">
        <f>IF(SUM(F68:F70)=0,0,RUNT!F7)</f>
        <v>8800</v>
      </c>
      <c r="G76" s="343">
        <f>IF(SUM(F68:F70)=0,0,RUNT!F27)</f>
        <v>8800</v>
      </c>
      <c r="H76" s="344">
        <f>IF(SUM(F68:F70)=0,0,RUNT!F47)</f>
        <v>8800</v>
      </c>
      <c r="I76" s="460"/>
    </row>
    <row r="77" spans="1:9" ht="15" customHeight="1" x14ac:dyDescent="0.25">
      <c r="A77" s="455" t="str">
        <f>UVB!A28</f>
        <v>LEVANTAMIENTO DE LIMITACION O GRAVAMEN A LA PROPIEDAD</v>
      </c>
      <c r="B77" s="50" t="s">
        <v>34</v>
      </c>
      <c r="C77" s="34"/>
      <c r="D77" s="35">
        <f>SUM(D78:D80)</f>
        <v>108000</v>
      </c>
      <c r="E77" s="36">
        <f>SUM(E78:E80)</f>
        <v>170000</v>
      </c>
      <c r="F77" s="37">
        <f>SUM(F78:F80)</f>
        <v>170000</v>
      </c>
      <c r="G77" s="38">
        <f>SUM(G78:G80)</f>
        <v>170000</v>
      </c>
      <c r="H77" s="65">
        <f>SUM(H78:H80)</f>
        <v>170000</v>
      </c>
      <c r="I77" s="458" t="s">
        <v>31</v>
      </c>
    </row>
    <row r="78" spans="1:9" outlineLevel="3" x14ac:dyDescent="0.25">
      <c r="A78" s="456"/>
      <c r="B78" s="51" t="str">
        <f>UVB!B28</f>
        <v>DERECHOS MUNICIPALES</v>
      </c>
      <c r="C78" s="9"/>
      <c r="D78" s="19">
        <f>ROUNDUP(($B$2*UVB!C28),-3)</f>
        <v>71000</v>
      </c>
      <c r="E78" s="14">
        <f>ROUNDUP(($B$2*UVB!D28),-3)</f>
        <v>133000</v>
      </c>
      <c r="F78" s="15">
        <f>ROUNDUP(($B$2*UVB!E28),-3)</f>
        <v>133000</v>
      </c>
      <c r="G78" s="21">
        <f>ROUNDUP(($B$2*UVB!F28),-3)</f>
        <v>133000</v>
      </c>
      <c r="H78" s="66">
        <f>ROUNDUP(($B$2*UVB!G28),-3)</f>
        <v>133000</v>
      </c>
      <c r="I78" s="459"/>
    </row>
    <row r="79" spans="1:9" outlineLevel="3" x14ac:dyDescent="0.25">
      <c r="A79" s="456"/>
      <c r="B79" s="51" t="str">
        <f>UVB!B29</f>
        <v>LAMINA</v>
      </c>
      <c r="C79" s="9"/>
      <c r="D79" s="19">
        <f>ROUNDUP(($B$2*UVB!C29),-3)</f>
        <v>37000</v>
      </c>
      <c r="E79" s="14">
        <f>ROUNDUP(($B$2*UVB!D29),-3)</f>
        <v>37000</v>
      </c>
      <c r="F79" s="15">
        <f>ROUNDUP(($B$2*UVB!E29),-3)</f>
        <v>37000</v>
      </c>
      <c r="G79" s="21">
        <f>ROUNDUP(($B$2*UVB!F29),-3)</f>
        <v>37000</v>
      </c>
      <c r="H79" s="66">
        <f>ROUNDUP(($B$2*UVB!G29),-3)</f>
        <v>37000</v>
      </c>
      <c r="I79" s="459"/>
    </row>
    <row r="80" spans="1:9" outlineLevel="3" x14ac:dyDescent="0.25">
      <c r="A80" s="456"/>
      <c r="B80" s="51" t="str">
        <f>UVB!B30</f>
        <v>PLACA</v>
      </c>
      <c r="C80" s="9"/>
      <c r="D80" s="19">
        <f>ROUNDUP(($B$2*UVB!C30),-3)</f>
        <v>0</v>
      </c>
      <c r="E80" s="14">
        <f>ROUNDUP(($B$2*UVB!D30),-3)</f>
        <v>0</v>
      </c>
      <c r="F80" s="15">
        <f>ROUNDUP(($B$2*UVB!E30),-3)</f>
        <v>0</v>
      </c>
      <c r="G80" s="21">
        <f>ROUNDUP(($B$2*UVB!F30),-3)</f>
        <v>0</v>
      </c>
      <c r="H80" s="66">
        <f>ROUNDUP(($B$2*UVB!G30),-3)</f>
        <v>0</v>
      </c>
      <c r="I80" s="459"/>
    </row>
    <row r="81" spans="1:9" ht="15.75" outlineLevel="1" thickBot="1" x14ac:dyDescent="0.3">
      <c r="A81" s="456"/>
      <c r="B81" s="53" t="s">
        <v>36</v>
      </c>
      <c r="C81" s="29"/>
      <c r="D81" s="30">
        <f>IF(SUM(D78:D80)=0,0,SUM(D83:D86))</f>
        <v>66900</v>
      </c>
      <c r="E81" s="31">
        <f>IF(SUM(E78:E80)=0,0,SUM(E83:E86))</f>
        <v>66900</v>
      </c>
      <c r="F81" s="32">
        <f>IF(SUM(F78:F80)=0,0,SUM(F83:F86))</f>
        <v>66900</v>
      </c>
      <c r="G81" s="33">
        <f>IF(SUM(G78:G80)=0,0,SUM(G83:G86))</f>
        <v>66900</v>
      </c>
      <c r="H81" s="68">
        <f>IF(SUM(H78:H80)=0,0,SUM(H83:H86))</f>
        <v>390900</v>
      </c>
      <c r="I81" s="459"/>
    </row>
    <row r="82" spans="1:9" ht="15.75" outlineLevel="1" thickBot="1" x14ac:dyDescent="0.3">
      <c r="A82" s="456"/>
      <c r="B82" s="56" t="s">
        <v>35</v>
      </c>
      <c r="C82" s="57"/>
      <c r="D82" s="58">
        <f>SUM(D78:D80,D83:D86)</f>
        <v>174900</v>
      </c>
      <c r="E82" s="59">
        <f>SUM(E78:E80,E83:E86)</f>
        <v>236900</v>
      </c>
      <c r="F82" s="60">
        <f>SUM(F78:F80,F83:F86)</f>
        <v>236900</v>
      </c>
      <c r="G82" s="61">
        <f>SUM(G78:G80,G83:G86)</f>
        <v>236900</v>
      </c>
      <c r="H82" s="69">
        <f>SUM(H78:H80,H83:H86)</f>
        <v>560900</v>
      </c>
      <c r="I82" s="459"/>
    </row>
    <row r="83" spans="1:9" outlineLevel="2" x14ac:dyDescent="0.25">
      <c r="A83" s="456"/>
      <c r="B83" s="55" t="s">
        <v>186</v>
      </c>
      <c r="C83" s="23"/>
      <c r="D83" s="24">
        <f>B3</f>
        <v>14500</v>
      </c>
      <c r="E83" s="25">
        <f>B3</f>
        <v>14500</v>
      </c>
      <c r="F83" s="26">
        <f>B3</f>
        <v>14500</v>
      </c>
      <c r="G83" s="27">
        <f>B3</f>
        <v>14500</v>
      </c>
      <c r="H83" s="70">
        <f>B3</f>
        <v>14500</v>
      </c>
      <c r="I83" s="459"/>
    </row>
    <row r="84" spans="1:9" outlineLevel="2" x14ac:dyDescent="0.25">
      <c r="A84" s="456"/>
      <c r="B84" t="s">
        <v>185</v>
      </c>
      <c r="C84" s="9"/>
      <c r="D84" s="19">
        <f>IF(SUM(D78:D80)=0,0,$B$4)</f>
        <v>7600</v>
      </c>
      <c r="E84" s="14">
        <f>IF(SUM(E78:E80)=0,0,$B$4)</f>
        <v>7600</v>
      </c>
      <c r="F84" s="15">
        <f>IF(SUM(F78:F80)=0,0,$B$4)</f>
        <v>7600</v>
      </c>
      <c r="G84" s="21">
        <f>IF(SUM(G78:G80)=0,0,$B$4)</f>
        <v>7600</v>
      </c>
      <c r="H84" s="66">
        <f>IF(SUM(H78:H80)=0,0,$B$4)</f>
        <v>7600</v>
      </c>
      <c r="I84" s="459"/>
    </row>
    <row r="85" spans="1:9" outlineLevel="2" x14ac:dyDescent="0.25">
      <c r="A85" s="456"/>
      <c r="B85" s="336" t="s">
        <v>11</v>
      </c>
      <c r="C85" s="337"/>
      <c r="D85" s="285">
        <v>36000</v>
      </c>
      <c r="E85" s="285">
        <v>36000</v>
      </c>
      <c r="F85" s="285">
        <v>36000</v>
      </c>
      <c r="G85" s="285">
        <v>36000</v>
      </c>
      <c r="H85" s="285">
        <v>360000</v>
      </c>
      <c r="I85" s="459"/>
    </row>
    <row r="86" spans="1:9" ht="15.75" outlineLevel="2" thickBot="1" x14ac:dyDescent="0.3">
      <c r="A86" s="457"/>
      <c r="B86" s="338" t="s">
        <v>12</v>
      </c>
      <c r="C86" s="339"/>
      <c r="D86" s="340">
        <f>IF(SUM(D78:D80)=0,0,RUNT!F7)</f>
        <v>8800</v>
      </c>
      <c r="E86" s="341">
        <f>IF(SUM(E78:E80)=0,0,RUNT!F7)</f>
        <v>8800</v>
      </c>
      <c r="F86" s="342">
        <f>IF(SUM(F78:F80)=0,0,RUNT!F7)</f>
        <v>8800</v>
      </c>
      <c r="G86" s="343">
        <f>IF(SUM(F78:F80)=0,0,RUNT!F27)</f>
        <v>8800</v>
      </c>
      <c r="H86" s="344">
        <f>IF(SUM(F78:F80)=0,0,RUNT!F47)</f>
        <v>8800</v>
      </c>
      <c r="I86" s="460"/>
    </row>
    <row r="87" spans="1:9" x14ac:dyDescent="0.25">
      <c r="A87" s="461" t="str">
        <f>UVB!A31</f>
        <v>MODIFICACION DEL ACREEDOR PRENDARIO POR ACREEDOR O POR PROPIETARIO</v>
      </c>
      <c r="B87" s="50" t="s">
        <v>34</v>
      </c>
      <c r="C87" s="34"/>
      <c r="D87" s="35">
        <f>SUM(D88:D90)</f>
        <v>108000</v>
      </c>
      <c r="E87" s="36">
        <f>SUM(E88:E90)</f>
        <v>170000</v>
      </c>
      <c r="F87" s="37">
        <f>SUM(F88:F90)</f>
        <v>170000</v>
      </c>
      <c r="G87" s="38">
        <f>SUM(G88:G90)</f>
        <v>170000</v>
      </c>
      <c r="H87" s="65">
        <f>SUM(H88:H90)</f>
        <v>170000</v>
      </c>
      <c r="I87" s="458" t="s">
        <v>32</v>
      </c>
    </row>
    <row r="88" spans="1:9" outlineLevel="3" x14ac:dyDescent="0.25">
      <c r="A88" s="462"/>
      <c r="B88" s="51" t="str">
        <f>UVB!B31</f>
        <v>DERECHOS MUNICIPALES</v>
      </c>
      <c r="C88" s="9"/>
      <c r="D88" s="19">
        <f>ROUNDUP(($B$2*UVB!C31),-3)</f>
        <v>108000</v>
      </c>
      <c r="E88" s="14">
        <f>ROUNDUP(($B$2*UVB!D31),-3)</f>
        <v>170000</v>
      </c>
      <c r="F88" s="15">
        <f>ROUNDUP(($B$2*UVB!E31),-3)</f>
        <v>170000</v>
      </c>
      <c r="G88" s="21">
        <f>ROUNDUP(($B$2*UVB!F31),-3)</f>
        <v>170000</v>
      </c>
      <c r="H88" s="66">
        <f>ROUNDUP(($B$2*UVB!G31),-3)</f>
        <v>170000</v>
      </c>
      <c r="I88" s="459"/>
    </row>
    <row r="89" spans="1:9" outlineLevel="3" x14ac:dyDescent="0.25">
      <c r="A89" s="462"/>
      <c r="B89" s="51" t="str">
        <f>UVB!B32</f>
        <v>LAMINA</v>
      </c>
      <c r="C89" s="9"/>
      <c r="D89" s="19">
        <f>UVB!C32</f>
        <v>0</v>
      </c>
      <c r="E89" s="14">
        <f>UVB!D32</f>
        <v>0</v>
      </c>
      <c r="F89" s="15">
        <f>UVB!E32</f>
        <v>0</v>
      </c>
      <c r="G89" s="21">
        <f>UVB!F32</f>
        <v>0</v>
      </c>
      <c r="H89" s="66">
        <f>UVB!G32</f>
        <v>0</v>
      </c>
      <c r="I89" s="459"/>
    </row>
    <row r="90" spans="1:9" outlineLevel="3" x14ac:dyDescent="0.25">
      <c r="A90" s="462"/>
      <c r="B90" s="51" t="str">
        <f>UVB!B33</f>
        <v>PLACA</v>
      </c>
      <c r="C90" s="9"/>
      <c r="D90" s="19">
        <f>UVB!C33</f>
        <v>0</v>
      </c>
      <c r="E90" s="14">
        <f>UVB!D33</f>
        <v>0</v>
      </c>
      <c r="F90" s="15">
        <f>UVB!E33</f>
        <v>0</v>
      </c>
      <c r="G90" s="21">
        <f>UVB!F33</f>
        <v>0</v>
      </c>
      <c r="H90" s="66">
        <f>UVB!G33</f>
        <v>0</v>
      </c>
      <c r="I90" s="459"/>
    </row>
    <row r="91" spans="1:9" ht="15.75" outlineLevel="1" thickBot="1" x14ac:dyDescent="0.3">
      <c r="A91" s="462"/>
      <c r="B91" s="53" t="s">
        <v>36</v>
      </c>
      <c r="C91" s="29"/>
      <c r="D91" s="30">
        <f>IF(SUM(D88:D90)=0,0,SUM(D93:D96))</f>
        <v>24500</v>
      </c>
      <c r="E91" s="31">
        <f>IF(SUM(E88:E90)=0,0,SUM(E93:E96))</f>
        <v>24500</v>
      </c>
      <c r="F91" s="32">
        <f>IF(SUM(F88:F90)=0,0,SUM(F93:F96))</f>
        <v>24500</v>
      </c>
      <c r="G91" s="33">
        <f>IF(SUM(G88:G90)=0,0,SUM(G93:G96))</f>
        <v>24500</v>
      </c>
      <c r="H91" s="68">
        <f>IF(SUM(H88:H90)=0,0,SUM(H93:H96))</f>
        <v>24500</v>
      </c>
      <c r="I91" s="459"/>
    </row>
    <row r="92" spans="1:9" ht="15.75" outlineLevel="1" thickBot="1" x14ac:dyDescent="0.3">
      <c r="A92" s="462"/>
      <c r="B92" s="56" t="s">
        <v>35</v>
      </c>
      <c r="C92" s="57"/>
      <c r="D92" s="58">
        <f>SUM(D88:D90,D93:D96)</f>
        <v>132500</v>
      </c>
      <c r="E92" s="59">
        <f>SUM(E88:E90,E93:E96)</f>
        <v>194500</v>
      </c>
      <c r="F92" s="60">
        <f>SUM(F88:F90,F93:F96)</f>
        <v>194500</v>
      </c>
      <c r="G92" s="61">
        <f>SUM(G88:G90,G93:G96)</f>
        <v>194500</v>
      </c>
      <c r="H92" s="69">
        <f>SUM(H88:H90,H93:H96)</f>
        <v>194500</v>
      </c>
      <c r="I92" s="459"/>
    </row>
    <row r="93" spans="1:9" outlineLevel="2" x14ac:dyDescent="0.25">
      <c r="A93" s="462"/>
      <c r="B93" s="55" t="s">
        <v>186</v>
      </c>
      <c r="C93" s="23"/>
      <c r="D93" s="24">
        <f>B3</f>
        <v>14500</v>
      </c>
      <c r="E93" s="25">
        <f>B3</f>
        <v>14500</v>
      </c>
      <c r="F93" s="26">
        <f>B3</f>
        <v>14500</v>
      </c>
      <c r="G93" s="27">
        <f>B3</f>
        <v>14500</v>
      </c>
      <c r="H93" s="70">
        <f>B3</f>
        <v>14500</v>
      </c>
      <c r="I93" s="459"/>
    </row>
    <row r="94" spans="1:9" outlineLevel="2" x14ac:dyDescent="0.25">
      <c r="A94" s="462"/>
      <c r="B94" t="s">
        <v>185</v>
      </c>
      <c r="C94" s="9"/>
      <c r="D94" s="19">
        <f>IF(SUM(D88:D90)=0,0,$B$4)</f>
        <v>7600</v>
      </c>
      <c r="E94" s="14">
        <f>IF(SUM(E88:E90)=0,0,$B$4)</f>
        <v>7600</v>
      </c>
      <c r="F94" s="15">
        <f>IF(SUM(F88:F90)=0,0,$B$4)</f>
        <v>7600</v>
      </c>
      <c r="G94" s="21">
        <f>IF(SUM(G88:G90)=0,0,$B$4)</f>
        <v>7600</v>
      </c>
      <c r="H94" s="66">
        <f>IF(SUM(H88:H90)=0,0,$B$4)</f>
        <v>7600</v>
      </c>
      <c r="I94" s="459"/>
    </row>
    <row r="95" spans="1:9" outlineLevel="2" x14ac:dyDescent="0.25">
      <c r="A95" s="462"/>
      <c r="B95" s="336" t="s">
        <v>11</v>
      </c>
      <c r="C95" s="337"/>
      <c r="D95" s="285">
        <v>0</v>
      </c>
      <c r="E95" s="291">
        <v>0</v>
      </c>
      <c r="F95" s="284">
        <v>0</v>
      </c>
      <c r="G95" s="289">
        <f>IF($I$87="N",0,(ROUND(((SUM(G88:G90)*$H$1)/100),0))*100)</f>
        <v>0</v>
      </c>
      <c r="H95" s="290">
        <f>IF($I$87="N",0,(ROUND(((SUM(H88:H90)*$H$1)/100),0))*100)</f>
        <v>0</v>
      </c>
      <c r="I95" s="459"/>
    </row>
    <row r="96" spans="1:9" ht="15.75" outlineLevel="2" thickBot="1" x14ac:dyDescent="0.3">
      <c r="A96" s="463"/>
      <c r="B96" s="52" t="s">
        <v>12</v>
      </c>
      <c r="C96" s="10"/>
      <c r="D96" s="20">
        <f>IF(SUM(D88:D90)=0,0,RUNT!F8)</f>
        <v>2400</v>
      </c>
      <c r="E96" s="16">
        <f>IF(SUM(E88:E90)=0,0,RUNT!F8)</f>
        <v>2400</v>
      </c>
      <c r="F96" s="17">
        <f>IF(SUM(F88:F90)=0,0,RUNT!F8)</f>
        <v>2400</v>
      </c>
      <c r="G96" s="22">
        <f>IF(SUM(F88:F90)=0,0,RUNT!F28)</f>
        <v>2400</v>
      </c>
      <c r="H96" s="67">
        <f>IF(SUM(F88:F90)=0,0,RUNT!F48)</f>
        <v>2400</v>
      </c>
      <c r="I96" s="460"/>
    </row>
    <row r="97" spans="1:9" s="261" customFormat="1" ht="15" customHeight="1" x14ac:dyDescent="0.25">
      <c r="A97" s="455" t="str">
        <f>UVB!A34</f>
        <v>INSCRIPCION O LEVANTAMIENTO DE ORDEN JUDICIAL O ADMINISTRATIVA (PENDIENTES Y EMBARGOS)</v>
      </c>
      <c r="B97" s="254" t="s">
        <v>34</v>
      </c>
      <c r="C97" s="255"/>
      <c r="D97" s="256">
        <f>SUM(D98:D100)</f>
        <v>86000</v>
      </c>
      <c r="E97" s="257">
        <f>SUM(E98:E100)</f>
        <v>86000</v>
      </c>
      <c r="F97" s="258">
        <f>SUM(F98:F100)</f>
        <v>86000</v>
      </c>
      <c r="G97" s="259">
        <f>SUM(G98:G100)</f>
        <v>86000</v>
      </c>
      <c r="H97" s="260">
        <f>SUM(H98:H100)</f>
        <v>86000</v>
      </c>
      <c r="I97" s="458" t="s">
        <v>32</v>
      </c>
    </row>
    <row r="98" spans="1:9" outlineLevel="3" x14ac:dyDescent="0.25">
      <c r="A98" s="456"/>
      <c r="B98" s="51" t="str">
        <f>UVB!B34</f>
        <v>DERECHOS MUNICIPALES</v>
      </c>
      <c r="C98" s="9"/>
      <c r="D98" s="19">
        <f>ROUNDUP(($B$2*UVB!C34),-3)</f>
        <v>86000</v>
      </c>
      <c r="E98" s="14">
        <f>ROUNDUP(($B$2*UVB!D34),-3)</f>
        <v>86000</v>
      </c>
      <c r="F98" s="15">
        <f>ROUNDUP(($B$2*UVB!E34),-3)</f>
        <v>86000</v>
      </c>
      <c r="G98" s="21">
        <f>ROUNDUP(($B$2*UVB!F34),-3)</f>
        <v>86000</v>
      </c>
      <c r="H98" s="66">
        <f>ROUNDUP(($B$2*UVB!G34),-3)</f>
        <v>86000</v>
      </c>
      <c r="I98" s="459"/>
    </row>
    <row r="99" spans="1:9" outlineLevel="3" x14ac:dyDescent="0.25">
      <c r="A99" s="456"/>
      <c r="B99" s="51" t="str">
        <f>UVB!B35</f>
        <v>LAMINA</v>
      </c>
      <c r="C99" s="9"/>
      <c r="D99" s="19">
        <f>UVB!C35</f>
        <v>0</v>
      </c>
      <c r="E99" s="14">
        <f>UVB!D35</f>
        <v>0</v>
      </c>
      <c r="F99" s="15">
        <f>UVB!E35</f>
        <v>0</v>
      </c>
      <c r="G99" s="21">
        <f>UVB!F35</f>
        <v>0</v>
      </c>
      <c r="H99" s="66">
        <f>UVB!G35</f>
        <v>0</v>
      </c>
      <c r="I99" s="459"/>
    </row>
    <row r="100" spans="1:9" outlineLevel="3" x14ac:dyDescent="0.25">
      <c r="A100" s="456"/>
      <c r="B100" s="51" t="str">
        <f>UVB!B36</f>
        <v>PLACA</v>
      </c>
      <c r="C100" s="9"/>
      <c r="D100" s="19">
        <f>UVB!C36</f>
        <v>0</v>
      </c>
      <c r="E100" s="14">
        <f>UVB!D36</f>
        <v>0</v>
      </c>
      <c r="F100" s="15">
        <f>UVB!E36</f>
        <v>0</v>
      </c>
      <c r="G100" s="21">
        <f>UVB!F36</f>
        <v>0</v>
      </c>
      <c r="H100" s="66">
        <f>UVB!G36</f>
        <v>0</v>
      </c>
      <c r="I100" s="459"/>
    </row>
    <row r="101" spans="1:9" ht="15.75" outlineLevel="1" thickBot="1" x14ac:dyDescent="0.3">
      <c r="A101" s="456"/>
      <c r="B101" s="53" t="s">
        <v>36</v>
      </c>
      <c r="C101" s="29"/>
      <c r="D101" s="30">
        <f>IF(SUM(D98:D100)=0,0,SUM(D103:D106))</f>
        <v>22100</v>
      </c>
      <c r="E101" s="31">
        <f>IF(SUM(E98:E100)=0,0,SUM(E103:E106))</f>
        <v>22100</v>
      </c>
      <c r="F101" s="32">
        <f>IF(SUM(F98:F100)=0,0,SUM(F103:F106))</f>
        <v>22100</v>
      </c>
      <c r="G101" s="33">
        <f>IF(SUM(G98:G100)=0,0,SUM(G103:G106))</f>
        <v>22100</v>
      </c>
      <c r="H101" s="68">
        <f>IF(SUM(H98:H100)=0,0,SUM(H103:H106))</f>
        <v>22100</v>
      </c>
      <c r="I101" s="459"/>
    </row>
    <row r="102" spans="1:9" outlineLevel="1" x14ac:dyDescent="0.25">
      <c r="A102" s="456"/>
      <c r="B102" s="62" t="s">
        <v>35</v>
      </c>
      <c r="C102" s="39"/>
      <c r="D102" s="40">
        <f>SUM(D98:D100,D103:D106)</f>
        <v>108100</v>
      </c>
      <c r="E102" s="41">
        <f>SUM(E98:E100,E103:E106)</f>
        <v>108100</v>
      </c>
      <c r="F102" s="42">
        <f>SUM(F98:F100,F103:F106)</f>
        <v>108100</v>
      </c>
      <c r="G102" s="43">
        <f>SUM(G98:G100,G103:G106)</f>
        <v>108100</v>
      </c>
      <c r="H102" s="71">
        <f>SUM(H98:H100,H103:H106)</f>
        <v>108100</v>
      </c>
      <c r="I102" s="459"/>
    </row>
    <row r="103" spans="1:9" outlineLevel="2" x14ac:dyDescent="0.25">
      <c r="A103" s="456"/>
      <c r="B103" s="55" t="s">
        <v>186</v>
      </c>
      <c r="C103" s="23"/>
      <c r="D103" s="24">
        <f>B3</f>
        <v>14500</v>
      </c>
      <c r="E103" s="25">
        <f>B3</f>
        <v>14500</v>
      </c>
      <c r="F103" s="26">
        <f>B3</f>
        <v>14500</v>
      </c>
      <c r="G103" s="27">
        <f>B3</f>
        <v>14500</v>
      </c>
      <c r="H103" s="70">
        <f>B3</f>
        <v>14500</v>
      </c>
      <c r="I103" s="459"/>
    </row>
    <row r="104" spans="1:9" outlineLevel="2" x14ac:dyDescent="0.25">
      <c r="A104" s="456"/>
      <c r="B104" t="s">
        <v>185</v>
      </c>
      <c r="C104" s="9"/>
      <c r="D104" s="19">
        <f>IF(SUM(D98:D100)=0,0,$B$4)</f>
        <v>7600</v>
      </c>
      <c r="E104" s="14">
        <f>IF(SUM(E98:E100)=0,0,$B$4)</f>
        <v>7600</v>
      </c>
      <c r="F104" s="15">
        <f>IF(SUM(F98:F100)=0,0,$B$4)</f>
        <v>7600</v>
      </c>
      <c r="G104" s="21">
        <f>IF(SUM(G98:G100)=0,0,$B$4)</f>
        <v>7600</v>
      </c>
      <c r="H104" s="66">
        <f>IF(SUM(H98:H100)=0,0,$B$4)</f>
        <v>7600</v>
      </c>
      <c r="I104" s="459"/>
    </row>
    <row r="105" spans="1:9" outlineLevel="2" x14ac:dyDescent="0.25">
      <c r="A105" s="456"/>
      <c r="B105" s="336" t="s">
        <v>11</v>
      </c>
      <c r="C105" s="337"/>
      <c r="D105" s="286">
        <f>IF($I$97="N",0,(ROUND(((SUM(D98:D100)*$H$1)/100),0))*100)</f>
        <v>0</v>
      </c>
      <c r="E105" s="287">
        <f>IF($I$97="N",0,(ROUND(((SUM(E98:E100)*$H$1)/100),0))*100)</f>
        <v>0</v>
      </c>
      <c r="F105" s="288">
        <f>IF($I$97="N",0,(ROUND(((SUM(F98:F100)*$H$1)/100),0))*100)</f>
        <v>0</v>
      </c>
      <c r="G105" s="292">
        <f>IF($I$97="N",0,(ROUND(((SUM(G98:G100)*$H$1)/100),0))*100)</f>
        <v>0</v>
      </c>
      <c r="H105" s="293">
        <f>IF($I$97="N",0,(ROUND(((SUM(H98:H100)*$H$1)/100),0))*100)</f>
        <v>0</v>
      </c>
      <c r="I105" s="459"/>
    </row>
    <row r="106" spans="1:9" ht="15.75" outlineLevel="2" thickBot="1" x14ac:dyDescent="0.3">
      <c r="A106" s="457"/>
      <c r="B106" s="338" t="s">
        <v>12</v>
      </c>
      <c r="C106" s="339"/>
      <c r="D106" s="340">
        <f>IF(SUM(D98:D100)=0,0,RUNT!F9)</f>
        <v>0</v>
      </c>
      <c r="E106" s="341">
        <f>IF(SUM(E98:E100)=0,0,RUNT!F9)</f>
        <v>0</v>
      </c>
      <c r="F106" s="342">
        <f>IF(SUM(F98:F100)=0,0,RUNT!F9)</f>
        <v>0</v>
      </c>
      <c r="G106" s="343">
        <f>IF(SUM(F98:F100)=0,0,RUNT!F29)</f>
        <v>0</v>
      </c>
      <c r="H106" s="344">
        <f>IF(SUM(F98:F100)=0,0,RUNT!F49)</f>
        <v>0</v>
      </c>
      <c r="I106" s="460"/>
    </row>
    <row r="107" spans="1:9" x14ac:dyDescent="0.25">
      <c r="A107" s="455" t="str">
        <f>UVB!A37</f>
        <v>TRASLADO DE LA MATRICULA / TRASLADO DEL REGISTRO</v>
      </c>
      <c r="B107" s="50" t="s">
        <v>34</v>
      </c>
      <c r="C107" s="34"/>
      <c r="D107" s="35">
        <f>SUM(D108:D110)</f>
        <v>87000</v>
      </c>
      <c r="E107" s="36">
        <f>SUM(E108:E110)</f>
        <v>87000</v>
      </c>
      <c r="F107" s="37">
        <f>SUM(F108:F110)</f>
        <v>87000</v>
      </c>
      <c r="G107" s="38">
        <f>SUM(G108:G110)</f>
        <v>87000</v>
      </c>
      <c r="H107" s="65">
        <f>SUM(H108:H110)</f>
        <v>87000</v>
      </c>
      <c r="I107" s="458" t="s">
        <v>32</v>
      </c>
    </row>
    <row r="108" spans="1:9" outlineLevel="3" x14ac:dyDescent="0.25">
      <c r="A108" s="456"/>
      <c r="B108" s="51" t="str">
        <f>UVB!B37</f>
        <v>DERECHOS MUNICIPALES</v>
      </c>
      <c r="C108" s="9"/>
      <c r="D108" s="19">
        <f>ROUNDUP(($B$2*UVB!C37),-3)</f>
        <v>87000</v>
      </c>
      <c r="E108" s="14">
        <f>ROUNDUP(($B$2*UVB!D37),-3)</f>
        <v>87000</v>
      </c>
      <c r="F108" s="15">
        <f>ROUNDUP(($B$2*UVB!E37),-3)</f>
        <v>87000</v>
      </c>
      <c r="G108" s="21">
        <f>ROUNDUP(($B$2*UVB!F37),-3)</f>
        <v>87000</v>
      </c>
      <c r="H108" s="66">
        <f>ROUNDUP(($B$2*UVB!G37),-3)</f>
        <v>87000</v>
      </c>
      <c r="I108" s="459"/>
    </row>
    <row r="109" spans="1:9" outlineLevel="3" x14ac:dyDescent="0.25">
      <c r="A109" s="456"/>
      <c r="B109" s="51" t="str">
        <f>UVB!B38</f>
        <v>LAMINA</v>
      </c>
      <c r="C109" s="9"/>
      <c r="D109" s="19">
        <f>ROUNDUP(($B$2*UVB!C38),-3)</f>
        <v>0</v>
      </c>
      <c r="E109" s="14">
        <f>ROUNDUP(($B$2*UVB!D38),-3)</f>
        <v>0</v>
      </c>
      <c r="F109" s="15">
        <f>ROUNDUP(($B$2*UVB!E38),-3)</f>
        <v>0</v>
      </c>
      <c r="G109" s="21">
        <f>ROUNDUP(($B$2*UVB!F38),-3)</f>
        <v>0</v>
      </c>
      <c r="H109" s="66">
        <f>ROUNDUP(($B$2*UVB!G38),-3)</f>
        <v>0</v>
      </c>
      <c r="I109" s="459"/>
    </row>
    <row r="110" spans="1:9" outlineLevel="3" x14ac:dyDescent="0.25">
      <c r="A110" s="456"/>
      <c r="B110" s="51" t="str">
        <f>UVB!B39</f>
        <v>PLACA</v>
      </c>
      <c r="C110" s="9"/>
      <c r="D110" s="19">
        <f>ROUNDUP(($B$2*UVB!C39),-3)</f>
        <v>0</v>
      </c>
      <c r="E110" s="14">
        <f>ROUNDUP(($B$2*UVB!D39),-3)</f>
        <v>0</v>
      </c>
      <c r="F110" s="15">
        <f>ROUNDUP(($B$2*UVB!E39),-3)</f>
        <v>0</v>
      </c>
      <c r="G110" s="21">
        <f>ROUNDUP(($B$2*UVB!F39),-3)</f>
        <v>0</v>
      </c>
      <c r="H110" s="66">
        <f>ROUNDUP(($B$2*UVB!G39),-3)</f>
        <v>0</v>
      </c>
      <c r="I110" s="459"/>
    </row>
    <row r="111" spans="1:9" ht="15.75" outlineLevel="1" thickBot="1" x14ac:dyDescent="0.3">
      <c r="A111" s="456"/>
      <c r="B111" s="53" t="s">
        <v>36</v>
      </c>
      <c r="C111" s="29"/>
      <c r="D111" s="30">
        <f>IF(SUM(D108:D110)=0,0,SUM(D113:D116))</f>
        <v>24500</v>
      </c>
      <c r="E111" s="31">
        <f>IF(SUM(E108:E110)=0,0,SUM(E113:E116))</f>
        <v>24500</v>
      </c>
      <c r="F111" s="32">
        <f>IF(SUM(F108:F110)=0,0,SUM(F113:F116))</f>
        <v>24500</v>
      </c>
      <c r="G111" s="33">
        <f>IF(SUM(G108:G110)=0,0,SUM(G113:G116))</f>
        <v>24500</v>
      </c>
      <c r="H111" s="68">
        <f>IF(SUM(H108:H110)=0,0,SUM(H113:H116))</f>
        <v>24500</v>
      </c>
      <c r="I111" s="459"/>
    </row>
    <row r="112" spans="1:9" ht="15.75" outlineLevel="1" thickBot="1" x14ac:dyDescent="0.3">
      <c r="A112" s="456"/>
      <c r="B112" s="44" t="s">
        <v>35</v>
      </c>
      <c r="C112" s="45"/>
      <c r="D112" s="46">
        <f>SUM(D108:D110,D113:D116)</f>
        <v>111500</v>
      </c>
      <c r="E112" s="47">
        <f>SUM(E108:E110,E113:E116)</f>
        <v>111500</v>
      </c>
      <c r="F112" s="48">
        <f>SUM(F108:F110,F113:F116)</f>
        <v>111500</v>
      </c>
      <c r="G112" s="49">
        <f>SUM(G108:G110,G113:G116)</f>
        <v>111500</v>
      </c>
      <c r="H112" s="72">
        <f>SUM(H108:H110,H113:H116)</f>
        <v>111500</v>
      </c>
      <c r="I112" s="459"/>
    </row>
    <row r="113" spans="1:9" outlineLevel="2" x14ac:dyDescent="0.25">
      <c r="A113" s="456"/>
      <c r="B113" s="55" t="s">
        <v>186</v>
      </c>
      <c r="C113" s="23"/>
      <c r="D113" s="24">
        <f>B3</f>
        <v>14500</v>
      </c>
      <c r="E113" s="25">
        <f>B3</f>
        <v>14500</v>
      </c>
      <c r="F113" s="26">
        <f>B3</f>
        <v>14500</v>
      </c>
      <c r="G113" s="27">
        <f>B3</f>
        <v>14500</v>
      </c>
      <c r="H113" s="70">
        <f>B3</f>
        <v>14500</v>
      </c>
      <c r="I113" s="459"/>
    </row>
    <row r="114" spans="1:9" outlineLevel="2" x14ac:dyDescent="0.25">
      <c r="A114" s="456"/>
      <c r="B114" t="s">
        <v>185</v>
      </c>
      <c r="C114" s="9"/>
      <c r="D114" s="19">
        <f>IF(SUM(D108:D110)=0,0,$B$4)</f>
        <v>7600</v>
      </c>
      <c r="E114" s="14">
        <f>IF(SUM(E108:E110)=0,0,$B$4)</f>
        <v>7600</v>
      </c>
      <c r="F114" s="15">
        <f>IF(SUM(F108:F110)=0,0,$B$4)</f>
        <v>7600</v>
      </c>
      <c r="G114" s="21">
        <f>IF(SUM(G108:G110)=0,0,$B$4)</f>
        <v>7600</v>
      </c>
      <c r="H114" s="66">
        <f>IF(SUM(H108:H110)=0,0,$B$4)</f>
        <v>7600</v>
      </c>
      <c r="I114" s="459"/>
    </row>
    <row r="115" spans="1:9" outlineLevel="2" x14ac:dyDescent="0.25">
      <c r="A115" s="456"/>
      <c r="B115" s="336" t="s">
        <v>11</v>
      </c>
      <c r="C115" s="337"/>
      <c r="D115" s="286">
        <f>IF($I$107="N",0,(ROUND(((SUM(D108:D110)*$H$1)/100),0))*100)</f>
        <v>0</v>
      </c>
      <c r="E115" s="287">
        <f>IF($I$107="N",0,(ROUND(((SUM(E108:E110)*$H$1)/100),0))*100)</f>
        <v>0</v>
      </c>
      <c r="F115" s="288">
        <f>IF($I$107="N",0,(ROUND(((SUM(F108:F110)*$H$1)/100),0))*100)</f>
        <v>0</v>
      </c>
      <c r="G115" s="292">
        <f>IF($I$107="N",0,(ROUND(((SUM(G108:G110)*$H$1)/100),0))*100)</f>
        <v>0</v>
      </c>
      <c r="H115" s="293">
        <f>IF($I$107="N",0,(ROUND(((SUM(H108:H110)*$H$1)/100),0))*100)</f>
        <v>0</v>
      </c>
      <c r="I115" s="459"/>
    </row>
    <row r="116" spans="1:9" ht="15.75" outlineLevel="2" thickBot="1" x14ac:dyDescent="0.3">
      <c r="A116" s="457"/>
      <c r="B116" s="338" t="s">
        <v>12</v>
      </c>
      <c r="C116" s="339"/>
      <c r="D116" s="340">
        <f>IF(SUM(D108:D110)=0,0,RUNT!F10)</f>
        <v>2400</v>
      </c>
      <c r="E116" s="341">
        <f>IF(SUM(E108:E110)=0,0,RUNT!F10)</f>
        <v>2400</v>
      </c>
      <c r="F116" s="342">
        <f>IF(SUM(F108:F110)=0,0,RUNT!F10)</f>
        <v>2400</v>
      </c>
      <c r="G116" s="343">
        <f>IF(SUM(F108:F110)=0,0,RUNT!F30)</f>
        <v>2400</v>
      </c>
      <c r="H116" s="344">
        <f>IF(SUM(F108:F110)=0,0,RUNT!F50)</f>
        <v>2400</v>
      </c>
      <c r="I116" s="460"/>
    </row>
    <row r="117" spans="1:9" x14ac:dyDescent="0.25">
      <c r="A117" s="455" t="str">
        <f>UVB!A40</f>
        <v>RADICACION DE LA MATRICULA / RADICACION DEL REGISTRO</v>
      </c>
      <c r="B117" s="50" t="s">
        <v>34</v>
      </c>
      <c r="C117" s="34"/>
      <c r="D117" s="35">
        <f>SUM(D118:D120)</f>
        <v>74000</v>
      </c>
      <c r="E117" s="36">
        <f>SUM(E118:E120)</f>
        <v>140000</v>
      </c>
      <c r="F117" s="37">
        <f>SUM(F118:F120)</f>
        <v>191000</v>
      </c>
      <c r="G117" s="38">
        <f>SUM(G118:G120)</f>
        <v>140000</v>
      </c>
      <c r="H117" s="65">
        <f>SUM(H118:H120)</f>
        <v>191000</v>
      </c>
      <c r="I117" s="458" t="s">
        <v>31</v>
      </c>
    </row>
    <row r="118" spans="1:9" outlineLevel="3" x14ac:dyDescent="0.25">
      <c r="A118" s="456"/>
      <c r="B118" s="51" t="str">
        <f>UVB!B40</f>
        <v>DERECHOS MUNICIPALES</v>
      </c>
      <c r="C118" s="9"/>
      <c r="D118" s="19">
        <f>ROUNDUP(($B$2*UVB!C40),-3)</f>
        <v>37000</v>
      </c>
      <c r="E118" s="14">
        <f>ROUNDUP(($B$2*UVB!D40),-3)</f>
        <v>103000</v>
      </c>
      <c r="F118" s="15">
        <f>ROUNDUP(($B$2*UVB!E40),-3)</f>
        <v>103000</v>
      </c>
      <c r="G118" s="21">
        <f>ROUNDUP(($B$2*UVB!F40),-3)</f>
        <v>103000</v>
      </c>
      <c r="H118" s="66">
        <f>ROUNDUP(($B$2*UVB!G40),-3)</f>
        <v>103000</v>
      </c>
      <c r="I118" s="459"/>
    </row>
    <row r="119" spans="1:9" outlineLevel="3" x14ac:dyDescent="0.25">
      <c r="A119" s="456"/>
      <c r="B119" s="51" t="str">
        <f>UVB!B41</f>
        <v>LAMINA</v>
      </c>
      <c r="C119" s="9"/>
      <c r="D119" s="19">
        <f>ROUNDUP(($B$2*UVB!C41),-3)</f>
        <v>37000</v>
      </c>
      <c r="E119" s="14">
        <f>ROUNDUP(($B$2*UVB!D41),-3)</f>
        <v>37000</v>
      </c>
      <c r="F119" s="15">
        <f>ROUNDUP(($B$2*UVB!E41),-3)</f>
        <v>37000</v>
      </c>
      <c r="G119" s="21">
        <f>ROUNDUP(($B$2*UVB!F41),-3)</f>
        <v>37000</v>
      </c>
      <c r="H119" s="66">
        <f>ROUNDUP(($B$2*UVB!G41),-3)</f>
        <v>37000</v>
      </c>
      <c r="I119" s="459"/>
    </row>
    <row r="120" spans="1:9" outlineLevel="3" x14ac:dyDescent="0.25">
      <c r="A120" s="456"/>
      <c r="B120" s="51" t="str">
        <f>UVB!B42</f>
        <v>PLACA</v>
      </c>
      <c r="C120" s="9"/>
      <c r="D120" s="19">
        <f>ROUNDUP(($B$2*UVB!C42),-3)</f>
        <v>0</v>
      </c>
      <c r="E120" s="14">
        <f>ROUNDUP(($B$2*UVB!D42),-3)</f>
        <v>0</v>
      </c>
      <c r="F120" s="15">
        <f>ROUNDUP(($B$2*UVB!E42),-3)</f>
        <v>51000</v>
      </c>
      <c r="G120" s="21">
        <f>ROUNDUP(($B$2*UVB!F42),-3)</f>
        <v>0</v>
      </c>
      <c r="H120" s="66">
        <f>ROUNDUP(($B$2*UVB!G42),-3)</f>
        <v>51000</v>
      </c>
      <c r="I120" s="459"/>
    </row>
    <row r="121" spans="1:9" ht="15.75" outlineLevel="1" thickBot="1" x14ac:dyDescent="0.3">
      <c r="A121" s="456"/>
      <c r="B121" s="53" t="s">
        <v>36</v>
      </c>
      <c r="C121" s="29"/>
      <c r="D121" s="30">
        <f>IF(SUM(D118:D120)=0,0,SUM(D123:D126))</f>
        <v>60500</v>
      </c>
      <c r="E121" s="31">
        <f>IF(SUM(E118:E120)=0,0,SUM(E123:E126))</f>
        <v>60500</v>
      </c>
      <c r="F121" s="32">
        <f>IF(SUM(F118:F120)=0,0,SUM(F123:F126))</f>
        <v>60500</v>
      </c>
      <c r="G121" s="33">
        <f>IF(SUM(G118:G120)=0,0,SUM(G123:G126))</f>
        <v>60500</v>
      </c>
      <c r="H121" s="68">
        <f>IF(SUM(H118:H120)=0,0,SUM(H123:H126))</f>
        <v>60500</v>
      </c>
      <c r="I121" s="459"/>
    </row>
    <row r="122" spans="1:9" ht="15.75" outlineLevel="1" thickBot="1" x14ac:dyDescent="0.3">
      <c r="A122" s="456"/>
      <c r="B122" s="54" t="s">
        <v>35</v>
      </c>
      <c r="C122" s="45"/>
      <c r="D122" s="46">
        <f>SUM(D118:D120,D123:D126)</f>
        <v>134500</v>
      </c>
      <c r="E122" s="47">
        <f>SUM(E118:E120,E123:E126)</f>
        <v>200500</v>
      </c>
      <c r="F122" s="48">
        <f>SUM(F118:F120,F123:F126)</f>
        <v>251500</v>
      </c>
      <c r="G122" s="49">
        <f>SUM(G118:G120,G123:G126)</f>
        <v>200500</v>
      </c>
      <c r="H122" s="72">
        <f>SUM(H118:H120,H123:H126)</f>
        <v>251500</v>
      </c>
      <c r="I122" s="459"/>
    </row>
    <row r="123" spans="1:9" outlineLevel="2" x14ac:dyDescent="0.25">
      <c r="A123" s="456"/>
      <c r="B123" s="55" t="s">
        <v>186</v>
      </c>
      <c r="C123" s="23"/>
      <c r="D123" s="24">
        <f>B3</f>
        <v>14500</v>
      </c>
      <c r="E123" s="25">
        <f>B3</f>
        <v>14500</v>
      </c>
      <c r="F123" s="26">
        <f>B3</f>
        <v>14500</v>
      </c>
      <c r="G123" s="27">
        <f>B3</f>
        <v>14500</v>
      </c>
      <c r="H123" s="70">
        <f>B3</f>
        <v>14500</v>
      </c>
      <c r="I123" s="459"/>
    </row>
    <row r="124" spans="1:9" outlineLevel="2" x14ac:dyDescent="0.25">
      <c r="A124" s="456"/>
      <c r="B124" t="s">
        <v>185</v>
      </c>
      <c r="C124" s="9"/>
      <c r="D124" s="19">
        <f>IF(SUM(D118:D120)=0,0,$B$4)</f>
        <v>7600</v>
      </c>
      <c r="E124" s="14">
        <f>IF(SUM(E118:E120)=0,0,$B$4)</f>
        <v>7600</v>
      </c>
      <c r="F124" s="15">
        <f>IF(SUM(F118:F120)=0,0,$B$4)</f>
        <v>7600</v>
      </c>
      <c r="G124" s="21">
        <f>IF(SUM(G118:G120)=0,0,$B$4)</f>
        <v>7600</v>
      </c>
      <c r="H124" s="66">
        <f>IF(SUM(H118:H120)=0,0,$B$4)</f>
        <v>7600</v>
      </c>
      <c r="I124" s="459"/>
    </row>
    <row r="125" spans="1:9" outlineLevel="2" x14ac:dyDescent="0.25">
      <c r="A125" s="456"/>
      <c r="B125" s="336" t="s">
        <v>11</v>
      </c>
      <c r="C125" s="337"/>
      <c r="D125" s="285">
        <v>36000</v>
      </c>
      <c r="E125" s="285">
        <v>36000</v>
      </c>
      <c r="F125" s="285">
        <v>36000</v>
      </c>
      <c r="G125" s="285">
        <v>36000</v>
      </c>
      <c r="H125" s="285">
        <v>36000</v>
      </c>
      <c r="I125" s="459"/>
    </row>
    <row r="126" spans="1:9" ht="15.75" outlineLevel="2" thickBot="1" x14ac:dyDescent="0.3">
      <c r="A126" s="457"/>
      <c r="B126" s="338" t="s">
        <v>12</v>
      </c>
      <c r="C126" s="339"/>
      <c r="D126" s="340">
        <f>IF(SUM(D118:D120)=0,0,RUNT!F11)</f>
        <v>2400</v>
      </c>
      <c r="E126" s="341">
        <f>IF(SUM(E118:E120)=0,0,RUNT!F11)</f>
        <v>2400</v>
      </c>
      <c r="F126" s="342">
        <f>IF(SUM(F118:F120)=0,0,RUNT!F11)</f>
        <v>2400</v>
      </c>
      <c r="G126" s="343">
        <f>IF(SUM(F118:F120)=0,0,RUNT!F31)</f>
        <v>2400</v>
      </c>
      <c r="H126" s="344">
        <f>IF(SUM(F118:F120)=0,0,RUNT!F51)</f>
        <v>2400</v>
      </c>
      <c r="I126" s="460"/>
    </row>
    <row r="127" spans="1:9" x14ac:dyDescent="0.25">
      <c r="A127" s="455" t="str">
        <f>UVB!A43</f>
        <v>CANCELACION DE LA MATRICULA / CANCELACION DEL REGISTRO</v>
      </c>
      <c r="B127" s="50" t="s">
        <v>34</v>
      </c>
      <c r="C127" s="34"/>
      <c r="D127" s="35">
        <f>SUM(D128:D130)</f>
        <v>68000</v>
      </c>
      <c r="E127" s="36">
        <f>SUM(E128:E130)</f>
        <v>123000</v>
      </c>
      <c r="F127" s="37">
        <f>SUM(F128:F130)</f>
        <v>123000</v>
      </c>
      <c r="G127" s="38">
        <f>SUM(G128:G130)</f>
        <v>123000</v>
      </c>
      <c r="H127" s="65">
        <f>SUM(H128:H130)</f>
        <v>123000</v>
      </c>
      <c r="I127" s="458" t="s">
        <v>32</v>
      </c>
    </row>
    <row r="128" spans="1:9" outlineLevel="3" x14ac:dyDescent="0.25">
      <c r="A128" s="456"/>
      <c r="B128" s="51" t="str">
        <f>UVB!B43</f>
        <v>DERECHOS MUNICIPALES</v>
      </c>
      <c r="C128" s="9"/>
      <c r="D128" s="19">
        <f>ROUNDUP(($B$2*UVB!C43),-3)</f>
        <v>68000</v>
      </c>
      <c r="E128" s="14">
        <f>ROUNDUP(($B$2*UVB!D43),-3)</f>
        <v>123000</v>
      </c>
      <c r="F128" s="15">
        <f>ROUNDUP(($B$2*UVB!E43),-3)</f>
        <v>123000</v>
      </c>
      <c r="G128" s="21">
        <f>ROUNDUP(($B$2*UVB!F43),-3)</f>
        <v>123000</v>
      </c>
      <c r="H128" s="66">
        <f>ROUNDUP(($B$2*UVB!G43),-3)</f>
        <v>123000</v>
      </c>
      <c r="I128" s="459"/>
    </row>
    <row r="129" spans="1:9" outlineLevel="3" x14ac:dyDescent="0.25">
      <c r="A129" s="456"/>
      <c r="B129" s="51" t="str">
        <f>UVB!B44</f>
        <v>LAMINA</v>
      </c>
      <c r="C129" s="9"/>
      <c r="D129" s="19">
        <f>ROUNDUP(($B$2*UVB!C44),-3)</f>
        <v>0</v>
      </c>
      <c r="E129" s="14">
        <f>ROUNDUP(($B$2*UVB!D44),-3)</f>
        <v>0</v>
      </c>
      <c r="F129" s="15">
        <f>ROUNDUP(($B$2*UVB!E44),-3)</f>
        <v>0</v>
      </c>
      <c r="G129" s="21">
        <f>ROUNDUP(($B$2*UVB!F44),-3)</f>
        <v>0</v>
      </c>
      <c r="H129" s="66">
        <f>ROUNDUP(($B$2*UVB!G44),-3)</f>
        <v>0</v>
      </c>
      <c r="I129" s="459"/>
    </row>
    <row r="130" spans="1:9" outlineLevel="3" x14ac:dyDescent="0.25">
      <c r="A130" s="456"/>
      <c r="B130" s="51" t="str">
        <f>UVB!B45</f>
        <v>PLACA</v>
      </c>
      <c r="C130" s="9"/>
      <c r="D130" s="19">
        <f>ROUNDUP(($B$2*UVB!C45),-3)</f>
        <v>0</v>
      </c>
      <c r="E130" s="14">
        <f>ROUNDUP(($B$2*UVB!D45),-3)</f>
        <v>0</v>
      </c>
      <c r="F130" s="15">
        <f>ROUNDUP(($B$2*UVB!E45),-3)</f>
        <v>0</v>
      </c>
      <c r="G130" s="21">
        <f>ROUNDUP(($B$2*UVB!F45),-3)</f>
        <v>0</v>
      </c>
      <c r="H130" s="66">
        <f>ROUNDUP(($B$2*UVB!G45),-3)</f>
        <v>0</v>
      </c>
      <c r="I130" s="459"/>
    </row>
    <row r="131" spans="1:9" ht="15.75" outlineLevel="1" thickBot="1" x14ac:dyDescent="0.3">
      <c r="A131" s="456"/>
      <c r="B131" s="53" t="s">
        <v>36</v>
      </c>
      <c r="C131" s="29"/>
      <c r="D131" s="30">
        <f>IF(SUM(D128:D130)=0,0,SUM(D133:D136))</f>
        <v>24500</v>
      </c>
      <c r="E131" s="31">
        <f>IF(SUM(E128:E130)=0,0,SUM(E133:E136))</f>
        <v>24500</v>
      </c>
      <c r="F131" s="32">
        <f>IF(SUM(F128:F130)=0,0,SUM(F133:F136))</f>
        <v>24500</v>
      </c>
      <c r="G131" s="33">
        <f>IF(SUM(G128:G130)=0,0,SUM(G133:G136))</f>
        <v>24500</v>
      </c>
      <c r="H131" s="68">
        <f>IF(SUM(H128:H130)=0,0,SUM(H133:H136))</f>
        <v>24500</v>
      </c>
      <c r="I131" s="459"/>
    </row>
    <row r="132" spans="1:9" ht="15.75" outlineLevel="1" thickBot="1" x14ac:dyDescent="0.3">
      <c r="A132" s="456"/>
      <c r="B132" s="54" t="s">
        <v>35</v>
      </c>
      <c r="C132" s="45"/>
      <c r="D132" s="46">
        <f>SUM(D128:D130,D133:D136)</f>
        <v>92500</v>
      </c>
      <c r="E132" s="47">
        <f>SUM(E128:E130,E133:E136)</f>
        <v>147500</v>
      </c>
      <c r="F132" s="48">
        <f>SUM(F128:F130,F133:F136)</f>
        <v>147500</v>
      </c>
      <c r="G132" s="49">
        <f>SUM(G128:G130,G133:G136)</f>
        <v>147500</v>
      </c>
      <c r="H132" s="72">
        <f>SUM(H128:H130,H133:H136)</f>
        <v>147500</v>
      </c>
      <c r="I132" s="459"/>
    </row>
    <row r="133" spans="1:9" outlineLevel="2" x14ac:dyDescent="0.25">
      <c r="A133" s="456"/>
      <c r="B133" s="55" t="s">
        <v>186</v>
      </c>
      <c r="C133" s="23"/>
      <c r="D133" s="24">
        <f>B3</f>
        <v>14500</v>
      </c>
      <c r="E133" s="25">
        <f>B3</f>
        <v>14500</v>
      </c>
      <c r="F133" s="26">
        <f>B3</f>
        <v>14500</v>
      </c>
      <c r="G133" s="27">
        <f>B3</f>
        <v>14500</v>
      </c>
      <c r="H133" s="70">
        <f>B3</f>
        <v>14500</v>
      </c>
      <c r="I133" s="459"/>
    </row>
    <row r="134" spans="1:9" outlineLevel="2" x14ac:dyDescent="0.25">
      <c r="A134" s="456"/>
      <c r="B134" t="s">
        <v>185</v>
      </c>
      <c r="C134" s="9"/>
      <c r="D134" s="19">
        <f>IF(SUM(D128:D130)=0,0,$B$4)</f>
        <v>7600</v>
      </c>
      <c r="E134" s="14">
        <f>IF(SUM(E128:E130)=0,0,$B$4)</f>
        <v>7600</v>
      </c>
      <c r="F134" s="15">
        <f>IF(SUM(F128:F130)=0,0,$B$4)</f>
        <v>7600</v>
      </c>
      <c r="G134" s="21">
        <f>IF(SUM(G128:G130)=0,0,$B$4)</f>
        <v>7600</v>
      </c>
      <c r="H134" s="66">
        <f>IF(SUM(H128:H130)=0,0,$B$4)</f>
        <v>7600</v>
      </c>
      <c r="I134" s="459"/>
    </row>
    <row r="135" spans="1:9" outlineLevel="2" x14ac:dyDescent="0.25">
      <c r="A135" s="456"/>
      <c r="B135" s="336" t="s">
        <v>11</v>
      </c>
      <c r="C135" s="337"/>
      <c r="D135" s="285">
        <f>IF($I$127="N",0,(ROUND(((SUM(D128:D130)*$H$1)/100),0))*100)</f>
        <v>0</v>
      </c>
      <c r="E135" s="291">
        <f>IF($I$127="N",0,(ROUND(((SUM(E128:E130)*$H$1)/100),0))*100)</f>
        <v>0</v>
      </c>
      <c r="F135" s="284">
        <f>IF($I$127="N",0,(ROUND(((SUM(F128:F130)*$H$1)/100),0))*100)</f>
        <v>0</v>
      </c>
      <c r="G135" s="289">
        <f>IF($I$127="N",0,(ROUND(((SUM(G128:G130)*$H$1)/100),0))*100)</f>
        <v>0</v>
      </c>
      <c r="H135" s="290">
        <f>IF($I$127="N",0,(ROUND(((SUM(H128:H130)*$H$1)/100),0))*100)</f>
        <v>0</v>
      </c>
      <c r="I135" s="459"/>
    </row>
    <row r="136" spans="1:9" ht="15.75" outlineLevel="2" thickBot="1" x14ac:dyDescent="0.3">
      <c r="A136" s="457"/>
      <c r="B136" s="338" t="s">
        <v>12</v>
      </c>
      <c r="C136" s="339"/>
      <c r="D136" s="340">
        <f>IF(SUM(D128:D130)=0,0,RUNT!F12)</f>
        <v>2400</v>
      </c>
      <c r="E136" s="341">
        <f>IF(SUM(E128:E130)=0,0,RUNT!F12)</f>
        <v>2400</v>
      </c>
      <c r="F136" s="342">
        <f>IF(SUM(F128:F130)=0,0,RUNT!F12)</f>
        <v>2400</v>
      </c>
      <c r="G136" s="343">
        <f>IF(SUM(F128:F130)=0,0,RUNT!F32)</f>
        <v>2400</v>
      </c>
      <c r="H136" s="344">
        <f>IF(SUM(F128:F130)=0,0,RUNT!F52)</f>
        <v>2400</v>
      </c>
      <c r="I136" s="460"/>
    </row>
    <row r="137" spans="1:9" x14ac:dyDescent="0.25">
      <c r="A137" s="455" t="str">
        <f>UVB!A46</f>
        <v>REMATRICULA / REGISTRO POR RECUPERACION EN CASO DE HURTO O PERDIDA DEFINITIVA</v>
      </c>
      <c r="B137" s="50" t="s">
        <v>34</v>
      </c>
      <c r="C137" s="34"/>
      <c r="D137" s="35">
        <f>SUM(D138:D140)</f>
        <v>124000</v>
      </c>
      <c r="E137" s="36">
        <f>SUM(E138:E140)</f>
        <v>211000</v>
      </c>
      <c r="F137" s="37">
        <f>SUM(F138:F140)</f>
        <v>211000</v>
      </c>
      <c r="G137" s="38">
        <f>SUM(G138:G140)</f>
        <v>212000</v>
      </c>
      <c r="H137" s="65">
        <f>SUM(H138:H140)</f>
        <v>211000</v>
      </c>
      <c r="I137" s="458" t="s">
        <v>31</v>
      </c>
    </row>
    <row r="138" spans="1:9" outlineLevel="3" x14ac:dyDescent="0.25">
      <c r="A138" s="456"/>
      <c r="B138" s="51" t="str">
        <f>UVB!B46</f>
        <v>DERECHOS MUNICIPALES</v>
      </c>
      <c r="C138" s="9"/>
      <c r="D138" s="19">
        <f>ROUNDUP(($B$2*UVB!C46),-3)</f>
        <v>87000</v>
      </c>
      <c r="E138" s="14">
        <f>ROUNDUP(($B$2*UVB!D46),-3)</f>
        <v>174000</v>
      </c>
      <c r="F138" s="15">
        <f>ROUNDUP(($B$2*UVB!E46),-3)</f>
        <v>174000</v>
      </c>
      <c r="G138" s="21">
        <f>ROUNDUP(($B$2*UVB!F46),-3)</f>
        <v>175000</v>
      </c>
      <c r="H138" s="66">
        <f>ROUNDUP(($B$2*UVB!G46),-3)</f>
        <v>174000</v>
      </c>
      <c r="I138" s="459"/>
    </row>
    <row r="139" spans="1:9" outlineLevel="3" x14ac:dyDescent="0.25">
      <c r="A139" s="456"/>
      <c r="B139" s="51" t="str">
        <f>UVB!B47</f>
        <v>LAMINA</v>
      </c>
      <c r="C139" s="9"/>
      <c r="D139" s="19">
        <f>ROUNDUP(($B$2*UVB!C47),-3)</f>
        <v>37000</v>
      </c>
      <c r="E139" s="14">
        <f>ROUNDUP(($B$2*UVB!D47),-3)</f>
        <v>37000</v>
      </c>
      <c r="F139" s="15">
        <f>ROUNDUP(($B$2*UVB!E47),-3)</f>
        <v>37000</v>
      </c>
      <c r="G139" s="21">
        <f>ROUNDUP(($B$2*UVB!F47),-3)</f>
        <v>37000</v>
      </c>
      <c r="H139" s="66">
        <f>ROUNDUP(($B$2*UVB!G47),-3)</f>
        <v>37000</v>
      </c>
      <c r="I139" s="459"/>
    </row>
    <row r="140" spans="1:9" outlineLevel="3" x14ac:dyDescent="0.25">
      <c r="A140" s="456"/>
      <c r="B140" s="51" t="str">
        <f>UVB!B48</f>
        <v>PLACA</v>
      </c>
      <c r="C140" s="9"/>
      <c r="D140" s="19">
        <f>ROUNDUP(($B$2*UVB!C48),-3)</f>
        <v>0</v>
      </c>
      <c r="E140" s="14">
        <f>ROUNDUP(($B$2*UVB!D48),-3)</f>
        <v>0</v>
      </c>
      <c r="F140" s="15">
        <f>ROUNDUP(($B$2*UVB!E48),-3)</f>
        <v>0</v>
      </c>
      <c r="G140" s="21">
        <f>ROUNDUP(($B$2*UVB!F48),-3)</f>
        <v>0</v>
      </c>
      <c r="H140" s="66">
        <f>ROUNDUP(($B$2*UVB!G48),-3)</f>
        <v>0</v>
      </c>
      <c r="I140" s="459"/>
    </row>
    <row r="141" spans="1:9" ht="15.75" outlineLevel="1" thickBot="1" x14ac:dyDescent="0.3">
      <c r="A141" s="456"/>
      <c r="B141" s="53" t="s">
        <v>36</v>
      </c>
      <c r="C141" s="29"/>
      <c r="D141" s="30">
        <f>IF(SUM(D138:D140)=0,0,SUM(D143:D146))</f>
        <v>60500</v>
      </c>
      <c r="E141" s="31">
        <f>IF(SUM(E138:E140)=0,0,SUM(E143:E146))</f>
        <v>60500</v>
      </c>
      <c r="F141" s="32">
        <f>IF(SUM(F138:F140)=0,0,SUM(F143:F146))</f>
        <v>60500</v>
      </c>
      <c r="G141" s="33">
        <f>IF(SUM(G138:G140)=0,0,SUM(G143:G146))</f>
        <v>60500</v>
      </c>
      <c r="H141" s="68">
        <f>IF(SUM(H138:H140)=0,0,SUM(H143:H146))</f>
        <v>384500</v>
      </c>
      <c r="I141" s="459"/>
    </row>
    <row r="142" spans="1:9" ht="15.75" outlineLevel="1" thickBot="1" x14ac:dyDescent="0.3">
      <c r="A142" s="456"/>
      <c r="B142" s="54" t="s">
        <v>35</v>
      </c>
      <c r="C142" s="45"/>
      <c r="D142" s="46">
        <f>SUM(D138:D140,D143:D146)</f>
        <v>184500</v>
      </c>
      <c r="E142" s="47">
        <f>SUM(E138:E140,E143:E146)</f>
        <v>271500</v>
      </c>
      <c r="F142" s="48">
        <f>SUM(F138:F140,F143:F146)</f>
        <v>271500</v>
      </c>
      <c r="G142" s="49">
        <f>SUM(G138:G140,G143:G146)</f>
        <v>272500</v>
      </c>
      <c r="H142" s="72">
        <f>SUM(H138:H140,H143:H146)</f>
        <v>595500</v>
      </c>
      <c r="I142" s="459"/>
    </row>
    <row r="143" spans="1:9" outlineLevel="2" x14ac:dyDescent="0.25">
      <c r="A143" s="456"/>
      <c r="B143" s="55" t="s">
        <v>186</v>
      </c>
      <c r="C143" s="23"/>
      <c r="D143" s="24">
        <f>B3</f>
        <v>14500</v>
      </c>
      <c r="E143" s="25">
        <f>B3</f>
        <v>14500</v>
      </c>
      <c r="F143" s="26">
        <f>B3</f>
        <v>14500</v>
      </c>
      <c r="G143" s="27">
        <f>B3</f>
        <v>14500</v>
      </c>
      <c r="H143" s="70">
        <f>B3</f>
        <v>14500</v>
      </c>
      <c r="I143" s="459"/>
    </row>
    <row r="144" spans="1:9" outlineLevel="2" x14ac:dyDescent="0.25">
      <c r="A144" s="456"/>
      <c r="B144" t="s">
        <v>185</v>
      </c>
      <c r="C144" s="9"/>
      <c r="D144" s="19">
        <f>IF(SUM(D138:D140)=0,0,$B$4)</f>
        <v>7600</v>
      </c>
      <c r="E144" s="14">
        <f>IF(SUM(E138:E140)=0,0,$B$4)</f>
        <v>7600</v>
      </c>
      <c r="F144" s="15">
        <f>IF(SUM(F138:F140)=0,0,$B$4)</f>
        <v>7600</v>
      </c>
      <c r="G144" s="21">
        <f>IF(SUM(G138:G140)=0,0,$B$4)</f>
        <v>7600</v>
      </c>
      <c r="H144" s="66">
        <f>IF(SUM(H138:H140)=0,0,$B$4)</f>
        <v>7600</v>
      </c>
      <c r="I144" s="459"/>
    </row>
    <row r="145" spans="1:9" outlineLevel="2" x14ac:dyDescent="0.25">
      <c r="A145" s="456"/>
      <c r="B145" s="336" t="s">
        <v>11</v>
      </c>
      <c r="C145" s="337"/>
      <c r="D145" s="285">
        <v>36000</v>
      </c>
      <c r="E145" s="285">
        <v>36000</v>
      </c>
      <c r="F145" s="285">
        <v>36000</v>
      </c>
      <c r="G145" s="285">
        <v>36000</v>
      </c>
      <c r="H145" s="285">
        <v>360000</v>
      </c>
      <c r="I145" s="459"/>
    </row>
    <row r="146" spans="1:9" ht="15.75" outlineLevel="2" thickBot="1" x14ac:dyDescent="0.3">
      <c r="A146" s="457"/>
      <c r="B146" s="338" t="s">
        <v>12</v>
      </c>
      <c r="C146" s="339"/>
      <c r="D146" s="340">
        <f>IF(SUM(D138:D140)=0,0,RUNT!F13)</f>
        <v>2400</v>
      </c>
      <c r="E146" s="341">
        <f>IF(SUM(E138:E140)=0,0,RUNT!F13)</f>
        <v>2400</v>
      </c>
      <c r="F146" s="342">
        <f>IF(SUM(F138:F140)=0,0,RUNT!F13)</f>
        <v>2400</v>
      </c>
      <c r="G146" s="343">
        <f>IF(SUM(F138:F140)=0,0,RUNT!F33)</f>
        <v>2400</v>
      </c>
      <c r="H146" s="344">
        <f>IF(SUM(F138:F140)=0,0,RUNT!F53)</f>
        <v>2400</v>
      </c>
      <c r="I146" s="460"/>
    </row>
    <row r="147" spans="1:9" x14ac:dyDescent="0.25">
      <c r="A147" s="455" t="str">
        <f>UVB!A49</f>
        <v>NULIDAD DE MATRICULA</v>
      </c>
      <c r="B147" s="50" t="s">
        <v>34</v>
      </c>
      <c r="C147" s="34"/>
      <c r="D147" s="35">
        <f>SUM(D148:D150)</f>
        <v>0</v>
      </c>
      <c r="E147" s="36">
        <f>SUM(E148:E150)</f>
        <v>0</v>
      </c>
      <c r="F147" s="37">
        <f>SUM(F148:F150)</f>
        <v>0</v>
      </c>
      <c r="G147" s="38">
        <f>SUM(G148:G150)</f>
        <v>0</v>
      </c>
      <c r="H147" s="65">
        <f>SUM(H148:H150)</f>
        <v>0</v>
      </c>
      <c r="I147" s="458" t="s">
        <v>32</v>
      </c>
    </row>
    <row r="148" spans="1:9" outlineLevel="3" x14ac:dyDescent="0.25">
      <c r="A148" s="456"/>
      <c r="B148" s="51" t="str">
        <f>UVB!B49</f>
        <v>DERECHOS MUNICIPALES</v>
      </c>
      <c r="C148" s="9"/>
      <c r="D148" s="19">
        <f>ROUNDUP(($B$2*UVB!C49),-3)</f>
        <v>0</v>
      </c>
      <c r="E148" s="14">
        <f>ROUNDUP(($B$2*UVB!D49),-3)</f>
        <v>0</v>
      </c>
      <c r="F148" s="15">
        <f>ROUNDUP(($B$2*UVB!E49),-3)</f>
        <v>0</v>
      </c>
      <c r="G148" s="21">
        <f>ROUNDUP(($B$2*UVB!F49),-3)</f>
        <v>0</v>
      </c>
      <c r="H148" s="66">
        <f>ROUNDUP(($B$2*UVB!G49),-3)</f>
        <v>0</v>
      </c>
      <c r="I148" s="459"/>
    </row>
    <row r="149" spans="1:9" outlineLevel="3" x14ac:dyDescent="0.25">
      <c r="A149" s="456"/>
      <c r="B149" s="51" t="str">
        <f>UVB!B50</f>
        <v>LAMINA</v>
      </c>
      <c r="C149" s="9"/>
      <c r="D149" s="19">
        <f>ROUNDUP(($B$2*UVB!C50),-3)</f>
        <v>0</v>
      </c>
      <c r="E149" s="14">
        <f>ROUNDUP(($B$2*UVB!D50),-3)</f>
        <v>0</v>
      </c>
      <c r="F149" s="15">
        <f>ROUNDUP(($B$2*UVB!E50),-3)</f>
        <v>0</v>
      </c>
      <c r="G149" s="21">
        <f>ROUNDUP(($B$2*UVB!F50),-3)</f>
        <v>0</v>
      </c>
      <c r="H149" s="66">
        <f>ROUNDUP(($B$2*UVB!G50),-3)</f>
        <v>0</v>
      </c>
      <c r="I149" s="459"/>
    </row>
    <row r="150" spans="1:9" outlineLevel="3" x14ac:dyDescent="0.25">
      <c r="A150" s="456"/>
      <c r="B150" s="51" t="str">
        <f>UVB!B51</f>
        <v>PLACA</v>
      </c>
      <c r="C150" s="9"/>
      <c r="D150" s="19">
        <f>ROUNDUP(($B$2*UVB!C51),-3)</f>
        <v>0</v>
      </c>
      <c r="E150" s="14">
        <f>ROUNDUP(($B$2*UVB!D51),-3)</f>
        <v>0</v>
      </c>
      <c r="F150" s="15">
        <f>ROUNDUP(($B$2*UVB!E51),-3)</f>
        <v>0</v>
      </c>
      <c r="G150" s="21">
        <f>ROUNDUP(($B$2*UVB!F51),-3)</f>
        <v>0</v>
      </c>
      <c r="H150" s="66">
        <f>ROUNDUP(($B$2*UVB!G51),-3)</f>
        <v>0</v>
      </c>
      <c r="I150" s="459"/>
    </row>
    <row r="151" spans="1:9" ht="15.75" outlineLevel="1" thickBot="1" x14ac:dyDescent="0.3">
      <c r="A151" s="456"/>
      <c r="B151" s="53" t="s">
        <v>36</v>
      </c>
      <c r="C151" s="29"/>
      <c r="D151" s="30">
        <f>IF(SUM(D148:D150)=0,0,SUM(D153:D156))</f>
        <v>0</v>
      </c>
      <c r="E151" s="31">
        <f>IF(SUM(E148:E150)=0,0,SUM(E153:E156))</f>
        <v>0</v>
      </c>
      <c r="F151" s="32">
        <f>IF(SUM(F148:F150)=0,0,SUM(F153:F156))</f>
        <v>0</v>
      </c>
      <c r="G151" s="33">
        <f>IF(SUM(G148:G150)=0,0,SUM(G153:G156))</f>
        <v>0</v>
      </c>
      <c r="H151" s="68">
        <f>IF(SUM(H148:H150)=0,0,SUM(H153:H156))</f>
        <v>0</v>
      </c>
      <c r="I151" s="459"/>
    </row>
    <row r="152" spans="1:9" ht="15.75" outlineLevel="1" thickBot="1" x14ac:dyDescent="0.3">
      <c r="A152" s="456"/>
      <c r="B152" s="54" t="s">
        <v>35</v>
      </c>
      <c r="C152" s="45"/>
      <c r="D152" s="46">
        <f>SUM(D148:D150,D153:D156)</f>
        <v>0</v>
      </c>
      <c r="E152" s="47">
        <f>SUM(E148:E150,E153:E156)</f>
        <v>0</v>
      </c>
      <c r="F152" s="48">
        <f>SUM(F148:F150,F153:F156)</f>
        <v>0</v>
      </c>
      <c r="G152" s="49">
        <f>SUM(G148:G150,G153:G156)</f>
        <v>0</v>
      </c>
      <c r="H152" s="72">
        <f>SUM(H148:H150,H153:H156)</f>
        <v>0</v>
      </c>
      <c r="I152" s="459"/>
    </row>
    <row r="153" spans="1:9" outlineLevel="2" x14ac:dyDescent="0.25">
      <c r="A153" s="456"/>
      <c r="B153" s="55" t="s">
        <v>186</v>
      </c>
      <c r="C153" s="23"/>
      <c r="D153" s="24">
        <f>IF(SUM(D148:D150)=0,0,IF(SUM(D148:D150)&gt;=$H$3,ROUNDUP((SUM(D148:D150)*0.01),-3),$B$3))</f>
        <v>0</v>
      </c>
      <c r="E153" s="25">
        <f>IF(SUM(E148:E150)=0,0,IF(SUM(E148:E150)&gt;=$H$3,ROUNDUP((SUM(E148:E150)*0.01),-3),$B$3))</f>
        <v>0</v>
      </c>
      <c r="F153" s="26">
        <f>IF(SUM(F148:F150)=0,0,IF(SUM(F148:F150)&gt;=$H$3,ROUNDUP((SUM(F148:F150)*0.01),-3),$B$3))</f>
        <v>0</v>
      </c>
      <c r="G153" s="27">
        <f>IF(SUM(G148:G150)=0,0,IF(SUM(G148:G150)&gt;=$H$3,ROUNDUP((SUM(G148:G150)*0.01),-3),$B$3))</f>
        <v>0</v>
      </c>
      <c r="H153" s="70">
        <f>IF(SUM(H148:H150)=0,0,IF(SUM(H148:H150)&gt;=$H$3,ROUNDUP((SUM(H148:H150)*0.01),-3),$B$3))</f>
        <v>0</v>
      </c>
      <c r="I153" s="459"/>
    </row>
    <row r="154" spans="1:9" outlineLevel="2" x14ac:dyDescent="0.25">
      <c r="A154" s="456"/>
      <c r="B154" t="s">
        <v>185</v>
      </c>
      <c r="C154" s="9"/>
      <c r="D154" s="19">
        <f>IF(SUM(D148:D150)=0,0,$B$4)</f>
        <v>0</v>
      </c>
      <c r="E154" s="14">
        <f>IF(SUM(E148:E150)=0,0,$B$4)</f>
        <v>0</v>
      </c>
      <c r="F154" s="15">
        <f>IF(SUM(F148:F150)=0,0,$B$4)</f>
        <v>0</v>
      </c>
      <c r="G154" s="21">
        <f>IF(SUM(G148:G150)=0,0,$B$4)</f>
        <v>0</v>
      </c>
      <c r="H154" s="66">
        <f>IF(SUM(H148:H150)=0,0,$B$4)</f>
        <v>0</v>
      </c>
      <c r="I154" s="459"/>
    </row>
    <row r="155" spans="1:9" outlineLevel="2" x14ac:dyDescent="0.25">
      <c r="A155" s="456"/>
      <c r="B155" s="336" t="s">
        <v>11</v>
      </c>
      <c r="C155" s="337"/>
      <c r="D155" s="286">
        <f>IF($I$147="N",0,(ROUND(((SUM(D148:D150)*$H$1)/100),0))*100)</f>
        <v>0</v>
      </c>
      <c r="E155" s="287">
        <f>IF($I$147="N",0,(ROUND(((SUM(E148:E150)*$H$1)/100),0))*100)</f>
        <v>0</v>
      </c>
      <c r="F155" s="288">
        <f>IF($I$147="N",0,(ROUND(((SUM(F148:F150)*$H$1)/100),0))*100)</f>
        <v>0</v>
      </c>
      <c r="G155" s="292">
        <f>IF($I$147="N",0,(ROUND(((SUM(G148:G150)*$H$1)/100),0))*100)</f>
        <v>0</v>
      </c>
      <c r="H155" s="293">
        <f>IF($I$147="N",0,(ROUND(((SUM(H148:H150)*$H$1)/100),0))*100)</f>
        <v>0</v>
      </c>
      <c r="I155" s="459"/>
    </row>
    <row r="156" spans="1:9" ht="15.75" outlineLevel="2" thickBot="1" x14ac:dyDescent="0.3">
      <c r="A156" s="457"/>
      <c r="B156" s="338" t="s">
        <v>12</v>
      </c>
      <c r="C156" s="339"/>
      <c r="D156" s="340">
        <f>IF(SUM(D148:D150)=0,0,RUNT!F14)</f>
        <v>0</v>
      </c>
      <c r="E156" s="341">
        <f>IF(SUM(E148:E150)=0,0,RUNT!F14)</f>
        <v>0</v>
      </c>
      <c r="F156" s="342">
        <f>IF(SUM(F148:F150)=0,0,RUNT!F14)</f>
        <v>0</v>
      </c>
      <c r="G156" s="343">
        <f>IF(SUM(F148:F150)=0,0,RUNT!F34)</f>
        <v>0</v>
      </c>
      <c r="H156" s="344">
        <f>IF(SUM(F148:F150)=0,0,RUNT!F54)</f>
        <v>0</v>
      </c>
      <c r="I156" s="460"/>
    </row>
    <row r="157" spans="1:9" x14ac:dyDescent="0.25">
      <c r="A157" s="455" t="str">
        <f>UVB!A52</f>
        <v>DUPLICADO DE PLACAS</v>
      </c>
      <c r="B157" s="50" t="s">
        <v>34</v>
      </c>
      <c r="C157" s="34"/>
      <c r="D157" s="35">
        <f>SUM(D158:D160)</f>
        <v>99000</v>
      </c>
      <c r="E157" s="36">
        <f>SUM(E158:E160)</f>
        <v>165000</v>
      </c>
      <c r="F157" s="37">
        <f>SUM(F158:F160)</f>
        <v>190000</v>
      </c>
      <c r="G157" s="38">
        <f>SUM(G158:G160)</f>
        <v>0</v>
      </c>
      <c r="H157" s="65">
        <f>SUM(H158:H160)</f>
        <v>190000</v>
      </c>
      <c r="I157" s="458" t="s">
        <v>31</v>
      </c>
    </row>
    <row r="158" spans="1:9" outlineLevel="3" x14ac:dyDescent="0.25">
      <c r="A158" s="456"/>
      <c r="B158" s="51" t="str">
        <f>UVB!B52</f>
        <v>DERECHOS MUNICIPALES</v>
      </c>
      <c r="C158" s="9"/>
      <c r="D158" s="19">
        <f>ROUNDUP(($B$2*UVB!C52),-3)</f>
        <v>73000</v>
      </c>
      <c r="E158" s="14">
        <f>ROUNDUP(($B$2*UVB!D52),-3)</f>
        <v>139000</v>
      </c>
      <c r="F158" s="15">
        <f>ROUNDUP(($B$2*UVB!E52),-3)</f>
        <v>139000</v>
      </c>
      <c r="G158" s="21">
        <f>ROUNDUP(($B$2*UVB!F52),-3)</f>
        <v>0</v>
      </c>
      <c r="H158" s="66">
        <f>ROUNDUP(($B$2*UVB!G52),-3)</f>
        <v>139000</v>
      </c>
      <c r="I158" s="459"/>
    </row>
    <row r="159" spans="1:9" outlineLevel="3" x14ac:dyDescent="0.25">
      <c r="A159" s="456"/>
      <c r="B159" s="51" t="str">
        <f>UVB!B53</f>
        <v>LAMINA</v>
      </c>
      <c r="C159" s="9"/>
      <c r="D159" s="19">
        <f>ROUNDUP(($B$2*UVB!C53),-3)</f>
        <v>0</v>
      </c>
      <c r="E159" s="14">
        <f>ROUNDUP(($B$2*UVB!D53),-3)</f>
        <v>0</v>
      </c>
      <c r="F159" s="15">
        <f>ROUNDUP(($B$2*UVB!E53),-3)</f>
        <v>0</v>
      </c>
      <c r="G159" s="21">
        <f>ROUNDUP(($B$2*UVB!F53),-3)</f>
        <v>0</v>
      </c>
      <c r="H159" s="66">
        <f>ROUNDUP(($B$2*UVB!G53),-3)</f>
        <v>0</v>
      </c>
      <c r="I159" s="459"/>
    </row>
    <row r="160" spans="1:9" outlineLevel="3" x14ac:dyDescent="0.25">
      <c r="A160" s="456"/>
      <c r="B160" s="51" t="str">
        <f>UVB!B54</f>
        <v>PLACA</v>
      </c>
      <c r="C160" s="9"/>
      <c r="D160" s="19">
        <f>ROUNDUP(($B$2*UVB!C54),-3)</f>
        <v>26000</v>
      </c>
      <c r="E160" s="14">
        <f>ROUNDUP(($B$2*UVB!D54),-3)</f>
        <v>26000</v>
      </c>
      <c r="F160" s="15">
        <f>ROUNDUP(($B$2*UVB!E54),-3)</f>
        <v>51000</v>
      </c>
      <c r="G160" s="21">
        <f>ROUNDUP(($B$2*UVB!F54),-3)</f>
        <v>0</v>
      </c>
      <c r="H160" s="66">
        <f>ROUNDUP(($B$2*UVB!G54),-3)</f>
        <v>51000</v>
      </c>
      <c r="I160" s="459"/>
    </row>
    <row r="161" spans="1:9" ht="15.75" outlineLevel="1" thickBot="1" x14ac:dyDescent="0.3">
      <c r="A161" s="456"/>
      <c r="B161" s="53" t="s">
        <v>36</v>
      </c>
      <c r="C161" s="29"/>
      <c r="D161" s="30">
        <f>IF(SUM(D158:D160)=0,0,SUM(D163:D166))</f>
        <v>24500</v>
      </c>
      <c r="E161" s="31">
        <f>IF(SUM(E158:E160)=0,0,SUM(E163:E166))</f>
        <v>24500</v>
      </c>
      <c r="F161" s="32">
        <f>IF(SUM(F158:F160)=0,0,SUM(F163:F166))</f>
        <v>24500</v>
      </c>
      <c r="G161" s="33">
        <f>IF(SUM(G158:G160)=0,0,SUM(G163:G166))</f>
        <v>0</v>
      </c>
      <c r="H161" s="68">
        <f>IF(SUM(H158:H160)=0,0,SUM(H163:H166))</f>
        <v>24500</v>
      </c>
      <c r="I161" s="459"/>
    </row>
    <row r="162" spans="1:9" ht="15.75" outlineLevel="1" thickBot="1" x14ac:dyDescent="0.3">
      <c r="A162" s="456"/>
      <c r="B162" s="54" t="s">
        <v>35</v>
      </c>
      <c r="C162" s="45"/>
      <c r="D162" s="46">
        <f>SUM(D158:D160,D163:D166)</f>
        <v>123500</v>
      </c>
      <c r="E162" s="47">
        <f>SUM(E158:E160,E163:E166)</f>
        <v>189500</v>
      </c>
      <c r="F162" s="48">
        <f>SUM(F158:F160,F163:F166)</f>
        <v>214500</v>
      </c>
      <c r="G162" s="49">
        <f>SUM(G158:G160,G163:G166)</f>
        <v>0</v>
      </c>
      <c r="H162" s="72">
        <f>SUM(H158:H160,H163:H166)</f>
        <v>214500</v>
      </c>
      <c r="I162" s="459"/>
    </row>
    <row r="163" spans="1:9" outlineLevel="2" x14ac:dyDescent="0.25">
      <c r="A163" s="456"/>
      <c r="B163" s="55" t="s">
        <v>186</v>
      </c>
      <c r="C163" s="23"/>
      <c r="D163" s="24">
        <f>B3</f>
        <v>14500</v>
      </c>
      <c r="E163" s="25">
        <f>B3</f>
        <v>14500</v>
      </c>
      <c r="F163" s="26">
        <f>B3</f>
        <v>14500</v>
      </c>
      <c r="G163" s="27">
        <f>IF(SUM(G158:G160)=0,0,IF(SUM(G158:G160)&gt;=$H$3,ROUNDUP((SUM(G158:G160)*0.01),-3),$B$3))</f>
        <v>0</v>
      </c>
      <c r="H163" s="70">
        <f>B3</f>
        <v>14500</v>
      </c>
      <c r="I163" s="459"/>
    </row>
    <row r="164" spans="1:9" outlineLevel="2" x14ac:dyDescent="0.25">
      <c r="A164" s="456"/>
      <c r="B164" t="s">
        <v>185</v>
      </c>
      <c r="C164" s="9"/>
      <c r="D164" s="19">
        <f>IF(SUM(D158:D160)=0,0,$B$4)</f>
        <v>7600</v>
      </c>
      <c r="E164" s="14">
        <f>IF(SUM(E158:E160)=0,0,$B$4)</f>
        <v>7600</v>
      </c>
      <c r="F164" s="15">
        <f>IF(SUM(F158:F160)=0,0,$B$4)</f>
        <v>7600</v>
      </c>
      <c r="G164" s="21">
        <f>IF(SUM(G158:G160)=0,0,$B$4)</f>
        <v>0</v>
      </c>
      <c r="H164" s="66">
        <f>IF(SUM(H158:H160)=0,0,$B$4)</f>
        <v>7600</v>
      </c>
      <c r="I164" s="459"/>
    </row>
    <row r="165" spans="1:9" outlineLevel="2" x14ac:dyDescent="0.25">
      <c r="A165" s="456"/>
      <c r="B165" s="336" t="s">
        <v>11</v>
      </c>
      <c r="C165" s="337"/>
      <c r="D165" s="285">
        <v>0</v>
      </c>
      <c r="E165" s="285">
        <v>0</v>
      </c>
      <c r="F165" s="285">
        <v>0</v>
      </c>
      <c r="G165" s="289">
        <f>IF($I$157="N",0,(ROUND(((SUM(G158:G160)*$H$1)/100),0))*100)</f>
        <v>0</v>
      </c>
      <c r="H165" s="290">
        <v>0</v>
      </c>
      <c r="I165" s="459"/>
    </row>
    <row r="166" spans="1:9" ht="15.75" outlineLevel="2" thickBot="1" x14ac:dyDescent="0.3">
      <c r="A166" s="457"/>
      <c r="B166" s="338" t="s">
        <v>12</v>
      </c>
      <c r="C166" s="339"/>
      <c r="D166" s="340">
        <f>IF(SUM(D158:D160)=0,0,RUNT!F15)</f>
        <v>2400</v>
      </c>
      <c r="E166" s="341">
        <f>IF(SUM(E158:E160)=0,0,RUNT!F15)</f>
        <v>2400</v>
      </c>
      <c r="F166" s="342">
        <f>IF(SUM(F158:F160)=0,0,RUNT!F15)</f>
        <v>2400</v>
      </c>
      <c r="G166" s="343">
        <f>IF(SUM(G158:G160)=0,0,RUNT!F35)</f>
        <v>0</v>
      </c>
      <c r="H166" s="344">
        <f>IF(SUM(H158:H160)=0,0,RUNT!F55)</f>
        <v>2400</v>
      </c>
      <c r="I166" s="460"/>
    </row>
    <row r="167" spans="1:9" x14ac:dyDescent="0.25">
      <c r="A167" s="455" t="str">
        <f>UVB!A55</f>
        <v>CAMBIO DE CARROCERIA</v>
      </c>
      <c r="B167" s="50" t="s">
        <v>34</v>
      </c>
      <c r="C167" s="34"/>
      <c r="D167" s="35">
        <f>SUM(D168:D170)</f>
        <v>0</v>
      </c>
      <c r="E167" s="36">
        <f>SUM(E168:E170)</f>
        <v>211000</v>
      </c>
      <c r="F167" s="37">
        <f>SUM(F168:F170)</f>
        <v>211000</v>
      </c>
      <c r="G167" s="38">
        <f>SUM(G168:G170)</f>
        <v>0</v>
      </c>
      <c r="H167" s="65">
        <f>SUM(H168:H170)</f>
        <v>0</v>
      </c>
      <c r="I167" s="458" t="s">
        <v>31</v>
      </c>
    </row>
    <row r="168" spans="1:9" outlineLevel="3" x14ac:dyDescent="0.25">
      <c r="A168" s="456"/>
      <c r="B168" s="51" t="str">
        <f>UVB!B55</f>
        <v>DERECHOS MUNICIPALES</v>
      </c>
      <c r="C168" s="9"/>
      <c r="D168" s="19">
        <f>ROUNDUP(($B$2*UVB!C55),-3)</f>
        <v>0</v>
      </c>
      <c r="E168" s="14">
        <f>ROUNDUP(($B$2*UVB!D55),-3)</f>
        <v>174000</v>
      </c>
      <c r="F168" s="15">
        <f>ROUNDUP(($B$2*UVB!E55),-3)</f>
        <v>174000</v>
      </c>
      <c r="G168" s="21">
        <f>ROUNDUP(($B$2*UVB!F55),-3)</f>
        <v>0</v>
      </c>
      <c r="H168" s="66">
        <f>ROUNDUP(($B$2*UVB!G55),-3)</f>
        <v>0</v>
      </c>
      <c r="I168" s="459"/>
    </row>
    <row r="169" spans="1:9" outlineLevel="3" x14ac:dyDescent="0.25">
      <c r="A169" s="456"/>
      <c r="B169" s="51" t="str">
        <f>UVB!B56</f>
        <v>LAMINA</v>
      </c>
      <c r="C169" s="9"/>
      <c r="D169" s="19">
        <f>ROUNDUP(($B$2*UVB!C56),-3)</f>
        <v>0</v>
      </c>
      <c r="E169" s="14">
        <f>ROUNDUP(($B$2*UVB!D56),-3)</f>
        <v>37000</v>
      </c>
      <c r="F169" s="15">
        <f>ROUNDUP(($B$2*UVB!E56),-3)</f>
        <v>37000</v>
      </c>
      <c r="G169" s="21">
        <f>ROUNDUP(($B$2*UVB!F56),-3)</f>
        <v>0</v>
      </c>
      <c r="H169" s="66">
        <f>ROUNDUP(($B$2*UVB!G56),-3)</f>
        <v>0</v>
      </c>
      <c r="I169" s="459"/>
    </row>
    <row r="170" spans="1:9" outlineLevel="3" x14ac:dyDescent="0.25">
      <c r="A170" s="456"/>
      <c r="B170" s="51" t="str">
        <f>UVB!B57</f>
        <v>PLACA</v>
      </c>
      <c r="C170" s="9"/>
      <c r="D170" s="19">
        <f>ROUNDUP(($B$2*UVB!C57),-3)</f>
        <v>0</v>
      </c>
      <c r="E170" s="14">
        <f>ROUNDUP(($B$2*UVB!D57),-3)</f>
        <v>0</v>
      </c>
      <c r="F170" s="15">
        <f>ROUNDUP(($B$2*UVB!E57),-3)</f>
        <v>0</v>
      </c>
      <c r="G170" s="21">
        <f>ROUNDUP(($B$2*UVB!F57),-3)</f>
        <v>0</v>
      </c>
      <c r="H170" s="66">
        <f>ROUNDUP(($B$2*UVB!G57),-3)</f>
        <v>0</v>
      </c>
      <c r="I170" s="459"/>
    </row>
    <row r="171" spans="1:9" ht="15.75" outlineLevel="1" thickBot="1" x14ac:dyDescent="0.3">
      <c r="A171" s="456"/>
      <c r="B171" s="53" t="s">
        <v>36</v>
      </c>
      <c r="C171" s="29"/>
      <c r="D171" s="30">
        <f>IF(SUM(D168:D170)=0,0,SUM(D173:D176))</f>
        <v>0</v>
      </c>
      <c r="E171" s="31">
        <f>IF(SUM(E168:E170)=0,0,SUM(E173:E176))</f>
        <v>60500</v>
      </c>
      <c r="F171" s="32">
        <f>IF(SUM(F168:F170)=0,0,SUM(F173:F176))</f>
        <v>60500</v>
      </c>
      <c r="G171" s="33">
        <f>IF(SUM(G168:G170)=0,0,SUM(G173:G176))</f>
        <v>0</v>
      </c>
      <c r="H171" s="68">
        <f>IF(SUM(H168:H170)=0,0,SUM(H173:H176))</f>
        <v>0</v>
      </c>
      <c r="I171" s="459"/>
    </row>
    <row r="172" spans="1:9" ht="15.75" outlineLevel="1" thickBot="1" x14ac:dyDescent="0.3">
      <c r="A172" s="456"/>
      <c r="B172" s="54" t="s">
        <v>35</v>
      </c>
      <c r="C172" s="45"/>
      <c r="D172" s="46">
        <f>SUM(D168:D170,D173:D176)</f>
        <v>0</v>
      </c>
      <c r="E172" s="47">
        <f>SUM(E168:E170,E173:E176)</f>
        <v>271500</v>
      </c>
      <c r="F172" s="48">
        <f>SUM(F168:F170,F173:F176)</f>
        <v>271500</v>
      </c>
      <c r="G172" s="49">
        <f>SUM(G168:G170,G173:G176)</f>
        <v>0</v>
      </c>
      <c r="H172" s="72">
        <f>SUM(H168:H170,H173:H176)</f>
        <v>0</v>
      </c>
      <c r="I172" s="459"/>
    </row>
    <row r="173" spans="1:9" outlineLevel="2" x14ac:dyDescent="0.25">
      <c r="A173" s="456"/>
      <c r="B173" s="55" t="s">
        <v>186</v>
      </c>
      <c r="C173" s="23"/>
      <c r="D173" s="24">
        <f>IF(SUM(D168:D170)=0,0,IF(SUM(D168:D170)&gt;=$H$3,ROUNDUP((SUM(D168:D170)*0.01),-3),$B$3))</f>
        <v>0</v>
      </c>
      <c r="E173" s="25">
        <f>B3</f>
        <v>14500</v>
      </c>
      <c r="F173" s="26">
        <f>B3</f>
        <v>14500</v>
      </c>
      <c r="G173" s="27">
        <f>IF(SUM(G168:G170)=0,0,IF(SUM(G168:G170)&gt;=$H$3,ROUNDUP((SUM(G168:G170)*0.01),-3),$B$3))</f>
        <v>0</v>
      </c>
      <c r="H173" s="70">
        <f>IF(SUM(H168:H170)=0,0,IF(SUM(H168:H170)&gt;=$H$3,ROUNDUP((SUM(H168:H170)*0.01),-3),$B$3))</f>
        <v>0</v>
      </c>
      <c r="I173" s="459"/>
    </row>
    <row r="174" spans="1:9" outlineLevel="2" x14ac:dyDescent="0.25">
      <c r="A174" s="456"/>
      <c r="B174" t="s">
        <v>185</v>
      </c>
      <c r="C174" s="9"/>
      <c r="D174" s="19">
        <f>IF(SUM(D168:D170)=0,0,$B$4)</f>
        <v>0</v>
      </c>
      <c r="E174" s="14">
        <f>IF(SUM(E168:E170)=0,0,$B$4)</f>
        <v>7600</v>
      </c>
      <c r="F174" s="15">
        <f>IF(SUM(F168:F170)=0,0,$B$4)</f>
        <v>7600</v>
      </c>
      <c r="G174" s="21">
        <f>IF(SUM(G168:G170)=0,0,$B$4)</f>
        <v>0</v>
      </c>
      <c r="H174" s="66">
        <f>IF(SUM(H168:H170)=0,0,$B$4)</f>
        <v>0</v>
      </c>
      <c r="I174" s="459"/>
    </row>
    <row r="175" spans="1:9" outlineLevel="2" x14ac:dyDescent="0.25">
      <c r="A175" s="456"/>
      <c r="B175" s="336" t="s">
        <v>11</v>
      </c>
      <c r="C175" s="337"/>
      <c r="D175" s="286">
        <f>IF($I$167="N",0,(ROUND(((SUM(D168:D170)*$H$1)/100),0))*100)</f>
        <v>0</v>
      </c>
      <c r="E175" s="287">
        <v>36000</v>
      </c>
      <c r="F175" s="287">
        <v>36000</v>
      </c>
      <c r="G175" s="292">
        <f>IF($I$167="N",0,(ROUND(((SUM(G168:G170)*$H$1)/100),0))*100)</f>
        <v>0</v>
      </c>
      <c r="H175" s="293">
        <f>IF($I$167="N",0,(ROUND(((SUM(H168:H170)*$H$1)/100),0))*100)</f>
        <v>0</v>
      </c>
      <c r="I175" s="459"/>
    </row>
    <row r="176" spans="1:9" ht="15.75" outlineLevel="2" thickBot="1" x14ac:dyDescent="0.3">
      <c r="A176" s="457"/>
      <c r="B176" s="338" t="s">
        <v>12</v>
      </c>
      <c r="C176" s="339"/>
      <c r="D176" s="340">
        <f>IF(SUM(D168:D170)=0,0,RUNT!F16)</f>
        <v>0</v>
      </c>
      <c r="E176" s="341">
        <f>IF(SUM(E168:E170)=0,0,RUNT!F16)</f>
        <v>2400</v>
      </c>
      <c r="F176" s="342">
        <f>IF(SUM(F168:F170)=0,0,RUNT!F16)</f>
        <v>2400</v>
      </c>
      <c r="G176" s="343">
        <f>IF(SUM(F168:F170)=0,0,RUNT!F36)</f>
        <v>0</v>
      </c>
      <c r="H176" s="344">
        <f>IF(SUM(F168:F170)=0,0,RUNT!F56)</f>
        <v>0</v>
      </c>
      <c r="I176" s="460"/>
    </row>
    <row r="177" spans="1:9" x14ac:dyDescent="0.25">
      <c r="A177" s="455" t="str">
        <f>UVB!A58</f>
        <v>CONVERSION A GAS NATURAL / REPOTENCIACION DE VEHICULOS DE SERVICIO PUBLICO DE CARGA / TRANSFORMACION POR ADICION O RETIRO DE EJES</v>
      </c>
      <c r="B177" s="50" t="s">
        <v>34</v>
      </c>
      <c r="C177" s="34"/>
      <c r="D177" s="35">
        <f>SUM(D178:D180)</f>
        <v>0</v>
      </c>
      <c r="E177" s="36">
        <f>SUM(E178:E180)</f>
        <v>0</v>
      </c>
      <c r="F177" s="37">
        <f>SUM(F178:F180)</f>
        <v>279000</v>
      </c>
      <c r="G177" s="38">
        <f>SUM(G178:G180)</f>
        <v>279000</v>
      </c>
      <c r="H177" s="65">
        <f>SUM(H178:H180)</f>
        <v>279000</v>
      </c>
      <c r="I177" s="458" t="s">
        <v>31</v>
      </c>
    </row>
    <row r="178" spans="1:9" outlineLevel="3" x14ac:dyDescent="0.25">
      <c r="A178" s="456"/>
      <c r="B178" s="51" t="str">
        <f>UVB!B58</f>
        <v>DERECHOS MUNICIPALES</v>
      </c>
      <c r="C178" s="9"/>
      <c r="D178" s="19">
        <f>ROUNDUP(($B$2*UVB!C58),-3)</f>
        <v>0</v>
      </c>
      <c r="E178" s="14">
        <f>ROUNDUP(($B$2*UVB!D58),-3)</f>
        <v>0</v>
      </c>
      <c r="F178" s="15">
        <f>ROUNDUP(($B$2*UVB!E58),-3)</f>
        <v>242000</v>
      </c>
      <c r="G178" s="21">
        <f>ROUNDUP(($B$2*UVB!F58),-3)</f>
        <v>242000</v>
      </c>
      <c r="H178" s="66">
        <f>ROUNDUP(($B$2*UVB!G58),-3)</f>
        <v>242000</v>
      </c>
      <c r="I178" s="459"/>
    </row>
    <row r="179" spans="1:9" outlineLevel="3" x14ac:dyDescent="0.25">
      <c r="A179" s="456"/>
      <c r="B179" s="51" t="str">
        <f>UVB!B59</f>
        <v>LAMINA</v>
      </c>
      <c r="C179" s="9"/>
      <c r="D179" s="19">
        <f>ROUNDUP(($B$2*UVB!C59),-3)</f>
        <v>0</v>
      </c>
      <c r="E179" s="14">
        <f>ROUNDUP(($B$2*UVB!D59),-3)</f>
        <v>0</v>
      </c>
      <c r="F179" s="15">
        <f>ROUNDUP(($B$2*UVB!E59),-3)</f>
        <v>37000</v>
      </c>
      <c r="G179" s="21">
        <f>ROUNDUP(($B$2*UVB!F59),-3)</f>
        <v>37000</v>
      </c>
      <c r="H179" s="66">
        <f>ROUNDUP(($B$2*UVB!G59),-3)</f>
        <v>37000</v>
      </c>
      <c r="I179" s="459"/>
    </row>
    <row r="180" spans="1:9" outlineLevel="3" x14ac:dyDescent="0.25">
      <c r="A180" s="456"/>
      <c r="B180" s="51" t="str">
        <f>UVB!B60</f>
        <v>PLACA</v>
      </c>
      <c r="C180" s="9"/>
      <c r="D180" s="19">
        <f>ROUNDUP(($B$2*UVB!C60),-3)</f>
        <v>0</v>
      </c>
      <c r="E180" s="14">
        <f>ROUNDUP(($B$2*UVB!D60),-3)</f>
        <v>0</v>
      </c>
      <c r="F180" s="15">
        <f>ROUNDUP(($B$2*UVB!E60),-3)</f>
        <v>0</v>
      </c>
      <c r="G180" s="21">
        <f>ROUNDUP(($B$2*UVB!F60),-3)</f>
        <v>0</v>
      </c>
      <c r="H180" s="66">
        <f>ROUNDUP(($B$2*UVB!G60),-3)</f>
        <v>0</v>
      </c>
      <c r="I180" s="459"/>
    </row>
    <row r="181" spans="1:9" ht="15.75" outlineLevel="1" thickBot="1" x14ac:dyDescent="0.3">
      <c r="A181" s="456"/>
      <c r="B181" s="53" t="s">
        <v>36</v>
      </c>
      <c r="C181" s="29"/>
      <c r="D181" s="30">
        <f>IF(SUM(D178:D180)=0,0,SUM(D183:D186))</f>
        <v>0</v>
      </c>
      <c r="E181" s="31">
        <f>IF(SUM(E178:E180)=0,0,SUM(E183:E186))</f>
        <v>0</v>
      </c>
      <c r="F181" s="32">
        <f>IF(SUM(F178:F180)=0,0,SUM(F183:F186))</f>
        <v>60500</v>
      </c>
      <c r="G181" s="33">
        <f>IF(SUM(G178:G180)=0,0,SUM(G183:G186))</f>
        <v>58100</v>
      </c>
      <c r="H181" s="68">
        <f>IF(SUM(H178:H180)=0,0,SUM(H183:H186))</f>
        <v>60500</v>
      </c>
      <c r="I181" s="459"/>
    </row>
    <row r="182" spans="1:9" ht="15.75" outlineLevel="1" thickBot="1" x14ac:dyDescent="0.3">
      <c r="A182" s="456"/>
      <c r="B182" s="54" t="s">
        <v>35</v>
      </c>
      <c r="C182" s="45"/>
      <c r="D182" s="46">
        <f>SUM(D178:D180,D183:D186)</f>
        <v>0</v>
      </c>
      <c r="E182" s="47">
        <f>SUM(E178:E180,E183:E186)</f>
        <v>0</v>
      </c>
      <c r="F182" s="48">
        <f>SUM(F178:F180,F183:F186)</f>
        <v>339500</v>
      </c>
      <c r="G182" s="49">
        <f>SUM(G178:G180,G183:G186)</f>
        <v>337100</v>
      </c>
      <c r="H182" s="72">
        <f>SUM(H178:H180,H183:H186)</f>
        <v>339500</v>
      </c>
      <c r="I182" s="459"/>
    </row>
    <row r="183" spans="1:9" outlineLevel="2" x14ac:dyDescent="0.25">
      <c r="A183" s="456"/>
      <c r="B183" s="55" t="s">
        <v>186</v>
      </c>
      <c r="C183" s="23"/>
      <c r="D183" s="24">
        <f>IF(SUM(D178:D180)=0,0,IF(SUM(D178:D180)&gt;=$H$3,ROUNDUP((SUM(D178:D180)*0.01),-3),$B$3))</f>
        <v>0</v>
      </c>
      <c r="E183" s="25">
        <f>IF(SUM(E178:E180)=0,0,IF(SUM(E178:E180)&gt;=$H$3,ROUNDUP((SUM(E178:E180)*0.01),-3),$B$3))</f>
        <v>0</v>
      </c>
      <c r="F183" s="26">
        <f>B3</f>
        <v>14500</v>
      </c>
      <c r="G183" s="27">
        <f>B3</f>
        <v>14500</v>
      </c>
      <c r="H183" s="70">
        <f>B3</f>
        <v>14500</v>
      </c>
      <c r="I183" s="459"/>
    </row>
    <row r="184" spans="1:9" outlineLevel="2" x14ac:dyDescent="0.25">
      <c r="A184" s="456"/>
      <c r="B184" t="s">
        <v>185</v>
      </c>
      <c r="C184" s="9"/>
      <c r="D184" s="19">
        <f>IF(SUM(D178:D180)=0,0,$B$4)</f>
        <v>0</v>
      </c>
      <c r="E184" s="14">
        <f>IF(SUM(E178:E180)=0,0,$B$4)</f>
        <v>0</v>
      </c>
      <c r="F184" s="15">
        <f>IF(SUM(F178:F180)=0,0,$B$4)</f>
        <v>7600</v>
      </c>
      <c r="G184" s="21">
        <f>IF(SUM(G178:G180)=0,0,$B$4)</f>
        <v>7600</v>
      </c>
      <c r="H184" s="66">
        <f>IF(SUM(H178:H180)=0,0,$B$4)</f>
        <v>7600</v>
      </c>
      <c r="I184" s="459"/>
    </row>
    <row r="185" spans="1:9" outlineLevel="2" x14ac:dyDescent="0.25">
      <c r="A185" s="456"/>
      <c r="B185" s="336" t="s">
        <v>11</v>
      </c>
      <c r="C185" s="337"/>
      <c r="D185" s="286">
        <f>IF($I$177="N",0,(ROUND(((SUM(D178:D180)*$H$1)/100),0))*100)</f>
        <v>0</v>
      </c>
      <c r="E185" s="287">
        <f>IF($I$177="N",0,(ROUND(((SUM(E178:E180)*$H$1)/100),0))*100)</f>
        <v>0</v>
      </c>
      <c r="F185" s="284">
        <v>36000</v>
      </c>
      <c r="G185" s="284">
        <v>36000</v>
      </c>
      <c r="H185" s="284">
        <v>36000</v>
      </c>
      <c r="I185" s="459"/>
    </row>
    <row r="186" spans="1:9" ht="15.75" outlineLevel="2" thickBot="1" x14ac:dyDescent="0.3">
      <c r="A186" s="457"/>
      <c r="B186" s="338" t="s">
        <v>12</v>
      </c>
      <c r="C186" s="339"/>
      <c r="D186" s="340">
        <f>IF(SUM(D178:D180)=0,0,RUNT!F17)</f>
        <v>0</v>
      </c>
      <c r="E186" s="341">
        <f>IF(SUM(E178:E180)=0,0,RUNT!F17)</f>
        <v>0</v>
      </c>
      <c r="F186" s="342">
        <f>IF(SUM(F178:F180)=0,0,RUNT!F17)</f>
        <v>2400</v>
      </c>
      <c r="G186" s="343">
        <f>IF(SUM(G178:G180)=0,0,RUNT!F37)</f>
        <v>0</v>
      </c>
      <c r="H186" s="344">
        <f>IF(SUM(H178:H180)=0,0,RUNT!F57)</f>
        <v>2400</v>
      </c>
      <c r="I186" s="460"/>
    </row>
    <row r="187" spans="1:9" x14ac:dyDescent="0.25">
      <c r="A187" s="455" t="str">
        <f>UVB!A61</f>
        <v>ADAPTACION VEHICULOS ENSEÑANZA</v>
      </c>
      <c r="B187" s="50" t="s">
        <v>34</v>
      </c>
      <c r="C187" s="34"/>
      <c r="D187" s="35">
        <f>SUM(D188:D190)</f>
        <v>0</v>
      </c>
      <c r="E187" s="36">
        <f>SUM(E188:E190)</f>
        <v>0</v>
      </c>
      <c r="F187" s="37">
        <f>SUM(F188:F190)</f>
        <v>0</v>
      </c>
      <c r="G187" s="38">
        <f>SUM(G188:G190)</f>
        <v>0</v>
      </c>
      <c r="H187" s="65">
        <f>SUM(H188:H190)</f>
        <v>0</v>
      </c>
      <c r="I187" s="458" t="s">
        <v>31</v>
      </c>
    </row>
    <row r="188" spans="1:9" outlineLevel="3" x14ac:dyDescent="0.25">
      <c r="A188" s="456"/>
      <c r="B188" s="51" t="str">
        <f>UVB!B61</f>
        <v>DERECHOS MUNICIPALES</v>
      </c>
      <c r="C188" s="9"/>
      <c r="D188" s="19">
        <f>ROUNDUP(($B$2*UVB!C61),-3)</f>
        <v>0</v>
      </c>
      <c r="E188" s="14">
        <f>ROUNDUP(($B$2*UVB!D61),-3)</f>
        <v>0</v>
      </c>
      <c r="F188" s="15">
        <f>ROUNDUP(($B$2*UVB!E61),-3)</f>
        <v>0</v>
      </c>
      <c r="G188" s="21">
        <f>ROUNDUP(($B$2*UVB!F61),-3)</f>
        <v>0</v>
      </c>
      <c r="H188" s="66">
        <f>ROUNDUP(($B$2*UVB!G61),-3)</f>
        <v>0</v>
      </c>
      <c r="I188" s="459"/>
    </row>
    <row r="189" spans="1:9" outlineLevel="3" x14ac:dyDescent="0.25">
      <c r="A189" s="456"/>
      <c r="B189" s="51" t="str">
        <f>UVB!B62</f>
        <v>LAMINA</v>
      </c>
      <c r="C189" s="9"/>
      <c r="D189" s="19">
        <f>ROUNDUP(($B$2*UVB!C62),-3)</f>
        <v>0</v>
      </c>
      <c r="E189" s="14">
        <f>ROUNDUP(($B$2*UVB!D62),-3)</f>
        <v>0</v>
      </c>
      <c r="F189" s="15">
        <f>ROUNDUP(($B$2*UVB!E62),-3)</f>
        <v>0</v>
      </c>
      <c r="G189" s="21">
        <f>ROUNDUP(($B$2*UVB!F62),-3)</f>
        <v>0</v>
      </c>
      <c r="H189" s="66">
        <f>ROUNDUP(($B$2*UVB!G62),-3)</f>
        <v>0</v>
      </c>
      <c r="I189" s="459"/>
    </row>
    <row r="190" spans="1:9" outlineLevel="3" x14ac:dyDescent="0.25">
      <c r="A190" s="456"/>
      <c r="B190" s="51" t="str">
        <f>UVB!B63</f>
        <v>PLACA</v>
      </c>
      <c r="C190" s="9"/>
      <c r="D190" s="19">
        <f>ROUNDUP(($B$2*UVB!C63),-3)</f>
        <v>0</v>
      </c>
      <c r="E190" s="14">
        <f>ROUNDUP(($B$2*UVB!D63),-3)</f>
        <v>0</v>
      </c>
      <c r="F190" s="15">
        <f>ROUNDUP(($B$2*UVB!E63),-3)</f>
        <v>0</v>
      </c>
      <c r="G190" s="21">
        <f>ROUNDUP(($B$2*UVB!F63),-3)</f>
        <v>0</v>
      </c>
      <c r="H190" s="66">
        <f>ROUNDUP(($B$2*UVB!G63),-3)</f>
        <v>0</v>
      </c>
      <c r="I190" s="459"/>
    </row>
    <row r="191" spans="1:9" ht="15.75" outlineLevel="1" thickBot="1" x14ac:dyDescent="0.3">
      <c r="A191" s="456"/>
      <c r="B191" s="53" t="s">
        <v>36</v>
      </c>
      <c r="C191" s="29"/>
      <c r="D191" s="30">
        <f>IF(SUM(D188:D190)=0,0,SUM(D193:D196))</f>
        <v>0</v>
      </c>
      <c r="E191" s="31">
        <f>IF(SUM(E188:E190)=0,0,SUM(E193:E196))</f>
        <v>0</v>
      </c>
      <c r="F191" s="32">
        <f>IF(SUM(F188:F190)=0,0,SUM(F193:F196))</f>
        <v>0</v>
      </c>
      <c r="G191" s="33">
        <f>IF(SUM(G188:G190)=0,0,SUM(G193:G196))</f>
        <v>0</v>
      </c>
      <c r="H191" s="68">
        <f>IF(SUM(H188:H190)=0,0,SUM(H193:H196))</f>
        <v>0</v>
      </c>
      <c r="I191" s="459"/>
    </row>
    <row r="192" spans="1:9" ht="15.75" outlineLevel="1" thickBot="1" x14ac:dyDescent="0.3">
      <c r="A192" s="456"/>
      <c r="B192" s="54" t="s">
        <v>35</v>
      </c>
      <c r="C192" s="45"/>
      <c r="D192" s="46">
        <f>SUM(D188:D190,D193:D196)</f>
        <v>0</v>
      </c>
      <c r="E192" s="47">
        <f>SUM(E188:E190,E193:E196)</f>
        <v>0</v>
      </c>
      <c r="F192" s="48">
        <f>SUM(F188:F190,F193:F196)</f>
        <v>0</v>
      </c>
      <c r="G192" s="49">
        <f>SUM(G188:G190,G193:G196)</f>
        <v>0</v>
      </c>
      <c r="H192" s="72">
        <f>SUM(H188:H190,H193:H196)</f>
        <v>0</v>
      </c>
      <c r="I192" s="459"/>
    </row>
    <row r="193" spans="1:9" outlineLevel="2" x14ac:dyDescent="0.25">
      <c r="A193" s="456"/>
      <c r="B193" s="55" t="s">
        <v>186</v>
      </c>
      <c r="C193" s="23"/>
      <c r="D193" s="24">
        <f>IF(SUM(D188:D190)=0,0,IF(SUM(D188:D190)&gt;=$H$3,ROUNDUP((SUM(D188:D190)*0.01),-3),$B$3))</f>
        <v>0</v>
      </c>
      <c r="E193" s="25">
        <f>IF(SUM(E188:E190)=0,0,IF(SUM(E188:E190)&gt;=$H$3,ROUNDUP((SUM(E188:E190)*0.01),-3),$B$3))</f>
        <v>0</v>
      </c>
      <c r="F193" s="26">
        <f>IF(SUM(F188:F190)=0,0,IF(SUM(F188:F190)&gt;=$H$3,ROUNDUP((SUM(F188:F190)*0.01),-3),$B$3))</f>
        <v>0</v>
      </c>
      <c r="G193" s="27">
        <f>IF(SUM(G188:G190)=0,0,IF(SUM(G188:G190)&gt;=$H$3,ROUNDUP((SUM(G188:G190)*0.01),-3),$B$3))</f>
        <v>0</v>
      </c>
      <c r="H193" s="70">
        <f>IF(SUM(H188:H190)=0,0,IF(SUM(H188:H190)&gt;=$H$3,ROUNDUP((SUM(H188:H190)*0.01),-3),$B$3))</f>
        <v>0</v>
      </c>
      <c r="I193" s="459"/>
    </row>
    <row r="194" spans="1:9" outlineLevel="2" x14ac:dyDescent="0.25">
      <c r="A194" s="456"/>
      <c r="B194" t="s">
        <v>185</v>
      </c>
      <c r="C194" s="9"/>
      <c r="D194" s="19">
        <f>IF(SUM(D188:D190)=0,0,$B$4)</f>
        <v>0</v>
      </c>
      <c r="E194" s="14">
        <f>IF(SUM(E188:E190)=0,0,$B$4)</f>
        <v>0</v>
      </c>
      <c r="F194" s="15">
        <f>IF(SUM(F188:F190)=0,0,$B$4)</f>
        <v>0</v>
      </c>
      <c r="G194" s="21">
        <f>IF(SUM(G188:G190)=0,0,$B$4)</f>
        <v>0</v>
      </c>
      <c r="H194" s="66">
        <f>IF(SUM(H188:H190)=0,0,$B$4)</f>
        <v>0</v>
      </c>
      <c r="I194" s="459"/>
    </row>
    <row r="195" spans="1:9" outlineLevel="2" x14ac:dyDescent="0.25">
      <c r="A195" s="456"/>
      <c r="B195" s="336" t="s">
        <v>11</v>
      </c>
      <c r="C195" s="337"/>
      <c r="D195" s="286">
        <f>IF($I$187="N",0,(ROUND(((SUM(D188:D190)*$H$1)/100),0))*100)</f>
        <v>0</v>
      </c>
      <c r="E195" s="287">
        <f>IF($I$187="N",0,(ROUND(((SUM(E188:E190)*$H$1)/100),0))*100)</f>
        <v>0</v>
      </c>
      <c r="F195" s="288">
        <f>IF($I$187="N",0,(ROUND(((SUM(F188:F190)*$H$1)/100),0))*100)</f>
        <v>0</v>
      </c>
      <c r="G195" s="292">
        <f>IF($I$187="N",0,(ROUND(((SUM(G188:G190)*$H$1)/100),0))*100)</f>
        <v>0</v>
      </c>
      <c r="H195" s="293">
        <f>IF($I$187="N",0,(ROUND(((SUM(H188:H190)*$H$1)/100),0))*100)</f>
        <v>0</v>
      </c>
      <c r="I195" s="459"/>
    </row>
    <row r="196" spans="1:9" ht="15.75" outlineLevel="2" thickBot="1" x14ac:dyDescent="0.3">
      <c r="A196" s="457"/>
      <c r="B196" s="338" t="s">
        <v>12</v>
      </c>
      <c r="C196" s="339"/>
      <c r="D196" s="340">
        <f>IF(SUM(D188:D190)=0,0,RUNT!F16)</f>
        <v>0</v>
      </c>
      <c r="E196" s="341">
        <f>IF(SUM(E188:E190)=0,0,RUNT!F16)</f>
        <v>0</v>
      </c>
      <c r="F196" s="342">
        <f>IF(SUM(F188:F190)=0,0,RUNT!F16)</f>
        <v>0</v>
      </c>
      <c r="G196" s="343">
        <f>IF(SUM(F188:F190)=0,0,RUNT!F36)</f>
        <v>0</v>
      </c>
      <c r="H196" s="344">
        <f>IF(SUM(F188:F190)=0,0,RUNT!F56)</f>
        <v>0</v>
      </c>
      <c r="I196" s="460"/>
    </row>
    <row r="197" spans="1:9" x14ac:dyDescent="0.25">
      <c r="A197" s="455" t="str">
        <f>UVB!A64</f>
        <v>CAMBIO DE MOTOR</v>
      </c>
      <c r="B197" s="50" t="s">
        <v>34</v>
      </c>
      <c r="C197" s="34"/>
      <c r="D197" s="35">
        <f>SUM(D198:D200)</f>
        <v>158000</v>
      </c>
      <c r="E197" s="36">
        <f>SUM(E198:E200)</f>
        <v>279000</v>
      </c>
      <c r="F197" s="37">
        <f>SUM(F198:F200)</f>
        <v>279000</v>
      </c>
      <c r="G197" s="38">
        <f>SUM(G198:G200)</f>
        <v>279000</v>
      </c>
      <c r="H197" s="65">
        <f>SUM(H198:H200)</f>
        <v>0</v>
      </c>
      <c r="I197" s="458" t="s">
        <v>31</v>
      </c>
    </row>
    <row r="198" spans="1:9" outlineLevel="3" x14ac:dyDescent="0.25">
      <c r="A198" s="456"/>
      <c r="B198" s="51" t="str">
        <f>UVB!B64</f>
        <v>DERECHOS MUNICIPALES</v>
      </c>
      <c r="C198" s="9"/>
      <c r="D198" s="19">
        <f>ROUNDUP(($B$2*UVB!C64),-3)</f>
        <v>121000</v>
      </c>
      <c r="E198" s="14">
        <f>ROUNDUP(($B$2*UVB!D64),-3)</f>
        <v>242000</v>
      </c>
      <c r="F198" s="15">
        <f>ROUNDUP(($B$2*UVB!E64),-3)</f>
        <v>242000</v>
      </c>
      <c r="G198" s="21">
        <f>ROUNDUP(($B$2*UVB!F64),-3)</f>
        <v>242000</v>
      </c>
      <c r="H198" s="66">
        <f>ROUNDUP(($B$2*UVB!G64),-3)</f>
        <v>0</v>
      </c>
      <c r="I198" s="459"/>
    </row>
    <row r="199" spans="1:9" outlineLevel="3" x14ac:dyDescent="0.25">
      <c r="A199" s="456"/>
      <c r="B199" s="51" t="str">
        <f>UVB!B65</f>
        <v>LAMINA</v>
      </c>
      <c r="C199" s="9"/>
      <c r="D199" s="19">
        <f>ROUNDUP(($B$2*UVB!C65),-3)</f>
        <v>37000</v>
      </c>
      <c r="E199" s="14">
        <f>ROUNDUP(($B$2*UVB!D65),-3)</f>
        <v>37000</v>
      </c>
      <c r="F199" s="15">
        <f>ROUNDUP(($B$2*UVB!E65),-3)</f>
        <v>37000</v>
      </c>
      <c r="G199" s="21">
        <f>ROUNDUP(($B$2*UVB!F65),-3)</f>
        <v>37000</v>
      </c>
      <c r="H199" s="66">
        <f>ROUNDUP(($B$2*UVB!G65),-3)</f>
        <v>0</v>
      </c>
      <c r="I199" s="459"/>
    </row>
    <row r="200" spans="1:9" outlineLevel="3" x14ac:dyDescent="0.25">
      <c r="A200" s="456"/>
      <c r="B200" s="51" t="str">
        <f>UVB!B66</f>
        <v>PLACA</v>
      </c>
      <c r="C200" s="9"/>
      <c r="D200" s="19">
        <f>ROUNDUP(($B$2*UVB!C66),-3)</f>
        <v>0</v>
      </c>
      <c r="E200" s="14">
        <f>ROUNDUP(($B$2*UVB!D66),-3)</f>
        <v>0</v>
      </c>
      <c r="F200" s="15">
        <f>ROUNDUP(($B$2*UVB!E66),-3)</f>
        <v>0</v>
      </c>
      <c r="G200" s="21">
        <f>ROUNDUP(($B$2*UVB!F66),-3)</f>
        <v>0</v>
      </c>
      <c r="H200" s="66">
        <f>ROUNDUP(($B$2*UVB!G66),-3)</f>
        <v>0</v>
      </c>
      <c r="I200" s="459"/>
    </row>
    <row r="201" spans="1:9" ht="15.75" outlineLevel="1" thickBot="1" x14ac:dyDescent="0.3">
      <c r="A201" s="456"/>
      <c r="B201" s="53" t="s">
        <v>36</v>
      </c>
      <c r="C201" s="29"/>
      <c r="D201" s="30">
        <f>IF(SUM(D198:D200)=0,0,SUM(D203:D206))</f>
        <v>60500</v>
      </c>
      <c r="E201" s="31">
        <f>IF(SUM(E198:E200)=0,0,SUM(E203:E206))</f>
        <v>60500</v>
      </c>
      <c r="F201" s="32">
        <f>IF(SUM(F198:F200)=0,0,SUM(F203:F206))</f>
        <v>60500</v>
      </c>
      <c r="G201" s="33">
        <f>IF(SUM(G198:G200)=0,0,SUM(G203:G206))</f>
        <v>60500</v>
      </c>
      <c r="H201" s="68">
        <f>IF(SUM(H198:H200)=0,0,SUM(H203:H206))</f>
        <v>0</v>
      </c>
      <c r="I201" s="459"/>
    </row>
    <row r="202" spans="1:9" ht="15.75" outlineLevel="1" thickBot="1" x14ac:dyDescent="0.3">
      <c r="A202" s="456"/>
      <c r="B202" s="54" t="s">
        <v>35</v>
      </c>
      <c r="C202" s="45"/>
      <c r="D202" s="46">
        <f>SUM(D198:D200,D203:D206)</f>
        <v>218500</v>
      </c>
      <c r="E202" s="47">
        <f>SUM(E198:E200,E203:E206)</f>
        <v>339500</v>
      </c>
      <c r="F202" s="48">
        <f>SUM(F198:F200,F203:F206)</f>
        <v>339500</v>
      </c>
      <c r="G202" s="49">
        <f>SUM(G198:G200,G203:G206)</f>
        <v>339500</v>
      </c>
      <c r="H202" s="72">
        <f>SUM(H198:H200,H203:H206)</f>
        <v>0</v>
      </c>
      <c r="I202" s="459"/>
    </row>
    <row r="203" spans="1:9" outlineLevel="2" x14ac:dyDescent="0.25">
      <c r="A203" s="456"/>
      <c r="B203" s="55" t="s">
        <v>186</v>
      </c>
      <c r="C203" s="23"/>
      <c r="D203" s="24">
        <f>B3</f>
        <v>14500</v>
      </c>
      <c r="E203" s="25">
        <f>B3</f>
        <v>14500</v>
      </c>
      <c r="F203" s="26">
        <f>B3</f>
        <v>14500</v>
      </c>
      <c r="G203" s="27">
        <f>B3</f>
        <v>14500</v>
      </c>
      <c r="H203" s="70">
        <f>IF(SUM(H198:H200)=0,0,IF(SUM(H198:H200)&gt;=$H$3,ROUNDUP((SUM(H198:H200)*0.01),-3),$B$3))</f>
        <v>0</v>
      </c>
      <c r="I203" s="459"/>
    </row>
    <row r="204" spans="1:9" outlineLevel="2" x14ac:dyDescent="0.25">
      <c r="A204" s="456"/>
      <c r="B204" t="s">
        <v>185</v>
      </c>
      <c r="C204" s="9"/>
      <c r="D204" s="19">
        <f>IF(SUM(D198:D200)=0,0,$B$4)</f>
        <v>7600</v>
      </c>
      <c r="E204" s="14">
        <f>IF(SUM(E198:E200)=0,0,$B$4)</f>
        <v>7600</v>
      </c>
      <c r="F204" s="15">
        <f>IF(SUM(F198:F200)=0,0,$B$4)</f>
        <v>7600</v>
      </c>
      <c r="G204" s="21">
        <f>IF(SUM(G198:G200)=0,0,$B$4)</f>
        <v>7600</v>
      </c>
      <c r="H204" s="66">
        <f>IF(SUM(H198:H200)=0,0,$B$4)</f>
        <v>0</v>
      </c>
      <c r="I204" s="459"/>
    </row>
    <row r="205" spans="1:9" outlineLevel="2" x14ac:dyDescent="0.25">
      <c r="A205" s="456"/>
      <c r="B205" s="336" t="s">
        <v>11</v>
      </c>
      <c r="C205" s="337"/>
      <c r="D205" s="286">
        <v>36000</v>
      </c>
      <c r="E205" s="286">
        <v>36000</v>
      </c>
      <c r="F205" s="286">
        <v>36000</v>
      </c>
      <c r="G205" s="286">
        <v>36000</v>
      </c>
      <c r="H205" s="293">
        <f>IF($I$197="N",0,(ROUND(((SUM(H198:H200)*$H$1)/100),0))*100)</f>
        <v>0</v>
      </c>
      <c r="I205" s="459"/>
    </row>
    <row r="206" spans="1:9" ht="15.75" outlineLevel="2" thickBot="1" x14ac:dyDescent="0.3">
      <c r="A206" s="457"/>
      <c r="B206" s="338" t="s">
        <v>12</v>
      </c>
      <c r="C206" s="339"/>
      <c r="D206" s="340">
        <f>IF(SUM(D198:D200)=0,0,RUNT!F18)</f>
        <v>2400</v>
      </c>
      <c r="E206" s="341">
        <f>IF(SUM(E198:E200)=0,0,RUNT!F18)</f>
        <v>2400</v>
      </c>
      <c r="F206" s="342">
        <f>IF(SUM(F198:F200)=0,0,RUNT!F18)</f>
        <v>2400</v>
      </c>
      <c r="G206" s="343">
        <f>IF(SUM(F198:F200)=0,0,RUNT!F38)</f>
        <v>2400</v>
      </c>
      <c r="H206" s="344">
        <f>IF(SUM(F198:F200)=0,0,RUNT!F58)</f>
        <v>0</v>
      </c>
      <c r="I206" s="460"/>
    </row>
    <row r="207" spans="1:9" x14ac:dyDescent="0.25">
      <c r="A207" s="455" t="str">
        <f>UVB!A67</f>
        <v>REGRABACION DE MOTOR</v>
      </c>
      <c r="B207" s="50" t="s">
        <v>34</v>
      </c>
      <c r="C207" s="34"/>
      <c r="D207" s="35">
        <f>SUM(D208:D210)</f>
        <v>147000</v>
      </c>
      <c r="E207" s="36">
        <f>SUM(E208:E210)</f>
        <v>250000</v>
      </c>
      <c r="F207" s="37">
        <f>SUM(F208:F210)</f>
        <v>250000</v>
      </c>
      <c r="G207" s="38">
        <f>SUM(G208:G210)</f>
        <v>250000</v>
      </c>
      <c r="H207" s="65">
        <f>SUM(H208:H210)</f>
        <v>0</v>
      </c>
      <c r="I207" s="458" t="s">
        <v>31</v>
      </c>
    </row>
    <row r="208" spans="1:9" outlineLevel="3" x14ac:dyDescent="0.25">
      <c r="A208" s="456"/>
      <c r="B208" s="51" t="str">
        <f>UVB!B67</f>
        <v>DERECHOS MUNICIPALES</v>
      </c>
      <c r="C208" s="9"/>
      <c r="D208" s="19">
        <f>ROUNDUP(($B$2*UVB!C67),-3)</f>
        <v>110000</v>
      </c>
      <c r="E208" s="14">
        <f>ROUNDUP(($B$2*UVB!D67),-3)</f>
        <v>213000</v>
      </c>
      <c r="F208" s="15">
        <f>ROUNDUP(($B$2*UVB!E67),-3)</f>
        <v>213000</v>
      </c>
      <c r="G208" s="21">
        <f>ROUNDUP(($B$2*UVB!F67),-3)</f>
        <v>213000</v>
      </c>
      <c r="H208" s="66">
        <f>ROUNDUP(($B$2*UVB!G67),-3)</f>
        <v>0</v>
      </c>
      <c r="I208" s="459"/>
    </row>
    <row r="209" spans="1:9" outlineLevel="3" x14ac:dyDescent="0.25">
      <c r="A209" s="456"/>
      <c r="B209" s="51" t="str">
        <f>UVB!B68</f>
        <v>LAMINA</v>
      </c>
      <c r="C209" s="9"/>
      <c r="D209" s="19">
        <f>ROUNDUP(($B$2*UVB!C68),-3)</f>
        <v>37000</v>
      </c>
      <c r="E209" s="14">
        <f>ROUNDUP(($B$2*UVB!D68),-3)</f>
        <v>37000</v>
      </c>
      <c r="F209" s="15">
        <f>ROUNDUP(($B$2*UVB!E68),-3)</f>
        <v>37000</v>
      </c>
      <c r="G209" s="21">
        <f>ROUNDUP(($B$2*UVB!F68),-3)</f>
        <v>37000</v>
      </c>
      <c r="H209" s="66">
        <f>ROUNDUP(($B$2*UVB!G68),-3)</f>
        <v>0</v>
      </c>
      <c r="I209" s="459"/>
    </row>
    <row r="210" spans="1:9" outlineLevel="3" x14ac:dyDescent="0.25">
      <c r="A210" s="456"/>
      <c r="B210" s="51" t="str">
        <f>UVB!B69</f>
        <v>PLACA</v>
      </c>
      <c r="C210" s="9"/>
      <c r="D210" s="19">
        <f>ROUNDUP(($B$2*UVB!C69),-3)</f>
        <v>0</v>
      </c>
      <c r="E210" s="14">
        <f>ROUNDUP(($B$2*UVB!D69),-3)</f>
        <v>0</v>
      </c>
      <c r="F210" s="15">
        <f>ROUNDUP(($B$2*UVB!E69),-3)</f>
        <v>0</v>
      </c>
      <c r="G210" s="21">
        <f>ROUNDUP(($B$2*UVB!F69),-3)</f>
        <v>0</v>
      </c>
      <c r="H210" s="66">
        <f>ROUNDUP(($B$2*UVB!G69),-3)</f>
        <v>0</v>
      </c>
      <c r="I210" s="459"/>
    </row>
    <row r="211" spans="1:9" ht="15.75" outlineLevel="1" thickBot="1" x14ac:dyDescent="0.3">
      <c r="A211" s="456"/>
      <c r="B211" s="53" t="s">
        <v>36</v>
      </c>
      <c r="C211" s="29"/>
      <c r="D211" s="30">
        <f>IF(SUM(D208:D210)=0,0,SUM(D213:D216))</f>
        <v>60500</v>
      </c>
      <c r="E211" s="31">
        <f>IF(SUM(E208:E210)=0,0,SUM(E213:E216))</f>
        <v>60500</v>
      </c>
      <c r="F211" s="32">
        <f>IF(SUM(F208:F210)=0,0,SUM(F213:F216))</f>
        <v>60500</v>
      </c>
      <c r="G211" s="33">
        <f>IF(SUM(G208:G210)=0,0,SUM(G213:G216))</f>
        <v>60500</v>
      </c>
      <c r="H211" s="68">
        <f>IF(SUM(H208:H210)=0,0,SUM(H213:H216))</f>
        <v>0</v>
      </c>
      <c r="I211" s="459"/>
    </row>
    <row r="212" spans="1:9" ht="15.75" outlineLevel="1" thickBot="1" x14ac:dyDescent="0.3">
      <c r="A212" s="456"/>
      <c r="B212" s="54" t="s">
        <v>35</v>
      </c>
      <c r="C212" s="45"/>
      <c r="D212" s="46">
        <f>SUM(D208:D210,D213:D216)</f>
        <v>207500</v>
      </c>
      <c r="E212" s="47">
        <f>SUM(E208:E210,E213:E216)</f>
        <v>310500</v>
      </c>
      <c r="F212" s="48">
        <f>SUM(F208:F210,F213:F216)</f>
        <v>310500</v>
      </c>
      <c r="G212" s="49">
        <f>SUM(G208:G210,G213:G216)</f>
        <v>310500</v>
      </c>
      <c r="H212" s="72">
        <f>SUM(H208:H210,H213:H216)</f>
        <v>0</v>
      </c>
      <c r="I212" s="459"/>
    </row>
    <row r="213" spans="1:9" outlineLevel="2" x14ac:dyDescent="0.25">
      <c r="A213" s="456"/>
      <c r="B213" s="55" t="s">
        <v>186</v>
      </c>
      <c r="C213" s="23"/>
      <c r="D213" s="24">
        <f>B3</f>
        <v>14500</v>
      </c>
      <c r="E213" s="25">
        <f>B3</f>
        <v>14500</v>
      </c>
      <c r="F213" s="26">
        <f>B3</f>
        <v>14500</v>
      </c>
      <c r="G213" s="27">
        <f>B3</f>
        <v>14500</v>
      </c>
      <c r="H213" s="70">
        <f>IF(SUM(H208:H210)=0,0,IF(SUM(H208:H210)&gt;=$H$3,ROUNDUP((SUM(H208:H210)*0.01),-3),$B$3))</f>
        <v>0</v>
      </c>
      <c r="I213" s="459"/>
    </row>
    <row r="214" spans="1:9" outlineLevel="2" x14ac:dyDescent="0.25">
      <c r="A214" s="456"/>
      <c r="B214" t="s">
        <v>185</v>
      </c>
      <c r="C214" s="9"/>
      <c r="D214" s="19">
        <f>IF(SUM(D208:D210)=0,0,$B$4)</f>
        <v>7600</v>
      </c>
      <c r="E214" s="14">
        <f>IF(SUM(E208:E210)=0,0,$B$4)</f>
        <v>7600</v>
      </c>
      <c r="F214" s="15">
        <f>IF(SUM(F208:F210)=0,0,$B$4)</f>
        <v>7600</v>
      </c>
      <c r="G214" s="21">
        <f>IF(SUM(G208:G210)=0,0,$B$4)</f>
        <v>7600</v>
      </c>
      <c r="H214" s="66">
        <f>IF(SUM(H208:H210)=0,0,$B$4)</f>
        <v>0</v>
      </c>
      <c r="I214" s="459"/>
    </row>
    <row r="215" spans="1:9" outlineLevel="2" x14ac:dyDescent="0.25">
      <c r="A215" s="456"/>
      <c r="B215" s="336" t="s">
        <v>11</v>
      </c>
      <c r="C215" s="337"/>
      <c r="D215" s="285">
        <v>36000</v>
      </c>
      <c r="E215" s="285">
        <v>36000</v>
      </c>
      <c r="F215" s="285">
        <v>36000</v>
      </c>
      <c r="G215" s="285">
        <v>36000</v>
      </c>
      <c r="H215" s="293">
        <f>IF($I$207="N",0,(ROUND(((SUM(H208:H210)*$H$1)/100),0))*100)</f>
        <v>0</v>
      </c>
      <c r="I215" s="459"/>
    </row>
    <row r="216" spans="1:9" ht="15.75" outlineLevel="2" thickBot="1" x14ac:dyDescent="0.3">
      <c r="A216" s="457"/>
      <c r="B216" s="338" t="s">
        <v>12</v>
      </c>
      <c r="C216" s="339"/>
      <c r="D216" s="340">
        <f>IF(SUM(D208:D210)=0,0,RUNT!F19)</f>
        <v>2400</v>
      </c>
      <c r="E216" s="341">
        <f>IF(SUM(E208:E210)=0,0,RUNT!F19)</f>
        <v>2400</v>
      </c>
      <c r="F216" s="342">
        <f>IF(SUM(F208:F210)=0,0,RUNT!F19)</f>
        <v>2400</v>
      </c>
      <c r="G216" s="343">
        <f>IF(SUM(F208:F210)=0,0,RUNT!F39)</f>
        <v>2400</v>
      </c>
      <c r="H216" s="344">
        <f>IF(SUM(F208:F210)=0,0,RUNT!F59)</f>
        <v>0</v>
      </c>
      <c r="I216" s="460"/>
    </row>
    <row r="217" spans="1:9" x14ac:dyDescent="0.25">
      <c r="A217" s="455" t="str">
        <f>UVB!A70</f>
        <v>REGRABACION DE CHASIS, SERIAL O VIN</v>
      </c>
      <c r="B217" s="50" t="s">
        <v>34</v>
      </c>
      <c r="C217" s="34"/>
      <c r="D217" s="35">
        <f>SUM(D218:D220)</f>
        <v>147000</v>
      </c>
      <c r="E217" s="36">
        <f>SUM(E218:E220)</f>
        <v>250000</v>
      </c>
      <c r="F217" s="37">
        <f>SUM(F218:F220)</f>
        <v>250000</v>
      </c>
      <c r="G217" s="38">
        <f>SUM(G218:G220)</f>
        <v>250000</v>
      </c>
      <c r="H217" s="65">
        <f>SUM(H218:H220)</f>
        <v>250000</v>
      </c>
      <c r="I217" s="458" t="s">
        <v>31</v>
      </c>
    </row>
    <row r="218" spans="1:9" outlineLevel="3" x14ac:dyDescent="0.25">
      <c r="A218" s="456"/>
      <c r="B218" s="51" t="str">
        <f>UVB!B70</f>
        <v>DERECHOS MUNICIPALES</v>
      </c>
      <c r="C218" s="9"/>
      <c r="D218" s="19">
        <f>ROUNDUP(($B$2*UVB!C70),-3)</f>
        <v>110000</v>
      </c>
      <c r="E218" s="14">
        <f>ROUNDUP(($B$2*UVB!D70),-3)</f>
        <v>213000</v>
      </c>
      <c r="F218" s="15">
        <f>ROUNDUP(($B$2*UVB!E70),-3)</f>
        <v>213000</v>
      </c>
      <c r="G218" s="21">
        <f>ROUNDUP(($B$2*UVB!F70),-3)</f>
        <v>213000</v>
      </c>
      <c r="H218" s="66">
        <f>ROUNDUP(($B$2*UVB!G70),-3)</f>
        <v>213000</v>
      </c>
      <c r="I218" s="459"/>
    </row>
    <row r="219" spans="1:9" outlineLevel="3" x14ac:dyDescent="0.25">
      <c r="A219" s="456"/>
      <c r="B219" s="51" t="str">
        <f>UVB!B71</f>
        <v>LAMINA</v>
      </c>
      <c r="C219" s="9"/>
      <c r="D219" s="19">
        <f>ROUNDUP(($B$2*UVB!C71),-3)</f>
        <v>37000</v>
      </c>
      <c r="E219" s="14">
        <f>ROUNDUP(($B$2*UVB!D71),-3)</f>
        <v>37000</v>
      </c>
      <c r="F219" s="15">
        <f>ROUNDUP(($B$2*UVB!E71),-3)</f>
        <v>37000</v>
      </c>
      <c r="G219" s="21">
        <f>ROUNDUP(($B$2*UVB!F71),-3)</f>
        <v>37000</v>
      </c>
      <c r="H219" s="66">
        <f>ROUNDUP(($B$2*UVB!G71),-3)</f>
        <v>37000</v>
      </c>
      <c r="I219" s="459"/>
    </row>
    <row r="220" spans="1:9" outlineLevel="3" x14ac:dyDescent="0.25">
      <c r="A220" s="456"/>
      <c r="B220" s="51" t="str">
        <f>UVB!B72</f>
        <v>PLACA</v>
      </c>
      <c r="C220" s="9"/>
      <c r="D220" s="19">
        <f>ROUNDUP(($B$2*UVB!C72),-3)</f>
        <v>0</v>
      </c>
      <c r="E220" s="14">
        <f>ROUNDUP(($B$2*UVB!D72),-3)</f>
        <v>0</v>
      </c>
      <c r="F220" s="15">
        <f>ROUNDUP(($B$2*UVB!E72),-3)</f>
        <v>0</v>
      </c>
      <c r="G220" s="21">
        <f>ROUNDUP(($B$2*UVB!F72),-3)</f>
        <v>0</v>
      </c>
      <c r="H220" s="66">
        <f>ROUNDUP(($B$2*UVB!G72),-3)</f>
        <v>0</v>
      </c>
      <c r="I220" s="459"/>
    </row>
    <row r="221" spans="1:9" ht="15.75" outlineLevel="1" thickBot="1" x14ac:dyDescent="0.3">
      <c r="A221" s="456"/>
      <c r="B221" s="53" t="s">
        <v>36</v>
      </c>
      <c r="C221" s="29"/>
      <c r="D221" s="30">
        <f>IF(SUM(D218:D220)=0,0,SUM(D223:D226))</f>
        <v>60500</v>
      </c>
      <c r="E221" s="31">
        <f>IF(SUM(E218:E220)=0,0,SUM(E223:E226))</f>
        <v>60500</v>
      </c>
      <c r="F221" s="32">
        <f>IF(SUM(F218:F220)=0,0,SUM(F223:F226))</f>
        <v>60500</v>
      </c>
      <c r="G221" s="33">
        <f>IF(SUM(G218:G220)=0,0,SUM(G223:G226))</f>
        <v>60500</v>
      </c>
      <c r="H221" s="68">
        <f>IF(SUM(H218:H220)=0,0,SUM(H223:H226))</f>
        <v>60500</v>
      </c>
      <c r="I221" s="459"/>
    </row>
    <row r="222" spans="1:9" ht="15.75" outlineLevel="1" thickBot="1" x14ac:dyDescent="0.3">
      <c r="A222" s="456"/>
      <c r="B222" s="54" t="s">
        <v>35</v>
      </c>
      <c r="C222" s="45"/>
      <c r="D222" s="46">
        <f>SUM(D218:D220,D223:D226)</f>
        <v>207500</v>
      </c>
      <c r="E222" s="47">
        <f>SUM(E218:E220,E223:E226)</f>
        <v>310500</v>
      </c>
      <c r="F222" s="48">
        <f>SUM(F218:F220,F223:F226)</f>
        <v>310500</v>
      </c>
      <c r="G222" s="49">
        <f>SUM(G218:G220,G223:G226)</f>
        <v>310500</v>
      </c>
      <c r="H222" s="72">
        <f>SUM(H218:H220,H223:H226)</f>
        <v>310500</v>
      </c>
      <c r="I222" s="459"/>
    </row>
    <row r="223" spans="1:9" outlineLevel="2" x14ac:dyDescent="0.25">
      <c r="A223" s="456"/>
      <c r="B223" s="55" t="s">
        <v>186</v>
      </c>
      <c r="C223" s="23"/>
      <c r="D223" s="24">
        <f>B3</f>
        <v>14500</v>
      </c>
      <c r="E223" s="25">
        <f>B3</f>
        <v>14500</v>
      </c>
      <c r="F223" s="26">
        <f>B3</f>
        <v>14500</v>
      </c>
      <c r="G223" s="27">
        <f>B3</f>
        <v>14500</v>
      </c>
      <c r="H223" s="70">
        <f>B3</f>
        <v>14500</v>
      </c>
      <c r="I223" s="459"/>
    </row>
    <row r="224" spans="1:9" outlineLevel="2" x14ac:dyDescent="0.25">
      <c r="A224" s="456"/>
      <c r="B224" t="s">
        <v>185</v>
      </c>
      <c r="C224" s="9"/>
      <c r="D224" s="19">
        <f>IF(SUM(D218:D220)=0,0,$B$4)</f>
        <v>7600</v>
      </c>
      <c r="E224" s="14">
        <f>IF(SUM(E218:E220)=0,0,$B$4)</f>
        <v>7600</v>
      </c>
      <c r="F224" s="15">
        <f>IF(SUM(F218:F220)=0,0,$B$4)</f>
        <v>7600</v>
      </c>
      <c r="G224" s="21">
        <f>IF(SUM(G218:G220)=0,0,$B$4)</f>
        <v>7600</v>
      </c>
      <c r="H224" s="66">
        <f>IF(SUM(H218:H220)=0,0,$B$4)</f>
        <v>7600</v>
      </c>
      <c r="I224" s="459"/>
    </row>
    <row r="225" spans="1:9" outlineLevel="2" x14ac:dyDescent="0.25">
      <c r="A225" s="456"/>
      <c r="B225" s="51" t="s">
        <v>11</v>
      </c>
      <c r="C225" s="18"/>
      <c r="D225" s="285">
        <v>36000</v>
      </c>
      <c r="E225" s="285">
        <v>36000</v>
      </c>
      <c r="F225" s="285">
        <v>36000</v>
      </c>
      <c r="G225" s="285">
        <v>36000</v>
      </c>
      <c r="H225" s="285">
        <v>36000</v>
      </c>
      <c r="I225" s="459"/>
    </row>
    <row r="226" spans="1:9" ht="15.75" outlineLevel="2" thickBot="1" x14ac:dyDescent="0.3">
      <c r="A226" s="457"/>
      <c r="B226" s="52" t="s">
        <v>12</v>
      </c>
      <c r="C226" s="10"/>
      <c r="D226" s="20">
        <f>IF(SUM(D218:D220)=0,0,RUNT!F20)</f>
        <v>2400</v>
      </c>
      <c r="E226" s="16">
        <f>IF(SUM(E218:E220)=0,0,RUNT!F20)</f>
        <v>2400</v>
      </c>
      <c r="F226" s="17">
        <f>IF(SUM(F218:F220)=0,0,RUNT!F20)</f>
        <v>2400</v>
      </c>
      <c r="G226" s="22">
        <f>IF(SUM(F218:F220)=0,0,RUNT!F40)</f>
        <v>2400</v>
      </c>
      <c r="H226" s="67">
        <f>IF(SUM(F218:F220)=0,0,RUNT!F60)</f>
        <v>2400</v>
      </c>
      <c r="I226" s="460"/>
    </row>
    <row r="227" spans="1:9" x14ac:dyDescent="0.25">
      <c r="A227" s="455" t="str">
        <f>UVB!A73</f>
        <v>CAMBIO DE COLOR</v>
      </c>
      <c r="B227" s="50" t="s">
        <v>34</v>
      </c>
      <c r="C227" s="34"/>
      <c r="D227" s="35">
        <f>SUM(D228:D230)</f>
        <v>159000</v>
      </c>
      <c r="E227" s="36">
        <f>SUM(E228:E230)</f>
        <v>272000</v>
      </c>
      <c r="F227" s="37">
        <f>SUM(F228:F230)</f>
        <v>272000</v>
      </c>
      <c r="G227" s="38">
        <f>SUM(G228:G230)</f>
        <v>0</v>
      </c>
      <c r="H227" s="65">
        <f>SUM(H228:H230)</f>
        <v>0</v>
      </c>
      <c r="I227" s="458" t="s">
        <v>31</v>
      </c>
    </row>
    <row r="228" spans="1:9" outlineLevel="3" x14ac:dyDescent="0.25">
      <c r="A228" s="456"/>
      <c r="B228" s="51" t="str">
        <f>UVB!B73</f>
        <v>DERECHOS MUNICIPALES</v>
      </c>
      <c r="C228" s="9"/>
      <c r="D228" s="19">
        <f>ROUNDUP(($B$2*UVB!C73),-3)</f>
        <v>122000</v>
      </c>
      <c r="E228" s="14">
        <f>ROUNDUP(($B$2*UVB!D73),-3)</f>
        <v>235000</v>
      </c>
      <c r="F228" s="15">
        <f>ROUNDUP(($B$2*UVB!E73),-3)</f>
        <v>235000</v>
      </c>
      <c r="G228" s="21">
        <f>ROUNDUP(($B$2*UVB!F73),-3)</f>
        <v>0</v>
      </c>
      <c r="H228" s="66">
        <f>ROUNDUP(($B$2*UVB!G73),-3)</f>
        <v>0</v>
      </c>
      <c r="I228" s="459"/>
    </row>
    <row r="229" spans="1:9" outlineLevel="3" x14ac:dyDescent="0.25">
      <c r="A229" s="456"/>
      <c r="B229" s="51" t="str">
        <f>UVB!B74</f>
        <v>LAMINA</v>
      </c>
      <c r="C229" s="9"/>
      <c r="D229" s="19">
        <f>ROUNDUP(($B$2*UVB!C74),-3)</f>
        <v>37000</v>
      </c>
      <c r="E229" s="14">
        <f>ROUNDUP(($B$2*UVB!D74),-3)</f>
        <v>37000</v>
      </c>
      <c r="F229" s="15">
        <f>ROUNDUP(($B$2*UVB!E74),-3)</f>
        <v>37000</v>
      </c>
      <c r="G229" s="21">
        <f>ROUNDUP(($B$2*UVB!F74),-3)</f>
        <v>0</v>
      </c>
      <c r="H229" s="66">
        <f>ROUNDUP(($B$2*UVB!G74),-3)</f>
        <v>0</v>
      </c>
      <c r="I229" s="459"/>
    </row>
    <row r="230" spans="1:9" outlineLevel="3" x14ac:dyDescent="0.25">
      <c r="A230" s="456"/>
      <c r="B230" s="51" t="str">
        <f>UVB!B75</f>
        <v>PLACA</v>
      </c>
      <c r="C230" s="9"/>
      <c r="D230" s="19">
        <f>ROUNDUP(($B$2*UVB!C75),-3)</f>
        <v>0</v>
      </c>
      <c r="E230" s="14">
        <f>ROUNDUP(($B$2*UVB!D75),-3)</f>
        <v>0</v>
      </c>
      <c r="F230" s="15">
        <f>ROUNDUP(($B$2*UVB!E75),-3)</f>
        <v>0</v>
      </c>
      <c r="G230" s="21">
        <f>ROUNDUP(($B$2*UVB!F75),-3)</f>
        <v>0</v>
      </c>
      <c r="H230" s="66">
        <f>ROUNDUP(($B$2*UVB!G75),-3)</f>
        <v>0</v>
      </c>
      <c r="I230" s="459"/>
    </row>
    <row r="231" spans="1:9" ht="15.75" outlineLevel="1" thickBot="1" x14ac:dyDescent="0.3">
      <c r="A231" s="456"/>
      <c r="B231" s="53" t="s">
        <v>36</v>
      </c>
      <c r="C231" s="29"/>
      <c r="D231" s="30">
        <f>IF(SUM(D228:D230)=0,0,SUM(D233:D236))</f>
        <v>60500</v>
      </c>
      <c r="E231" s="31">
        <f>IF(SUM(E228:E230)=0,0,SUM(E233:E236))</f>
        <v>60500</v>
      </c>
      <c r="F231" s="32">
        <f>IF(SUM(F228:F230)=0,0,SUM(F233:F236))</f>
        <v>60500</v>
      </c>
      <c r="G231" s="33">
        <f>IF(SUM(G228:G230)=0,0,SUM(G233:G236))</f>
        <v>0</v>
      </c>
      <c r="H231" s="68">
        <f>IF(SUM(H228:H230)=0,0,SUM(H233:H236))</f>
        <v>0</v>
      </c>
      <c r="I231" s="459"/>
    </row>
    <row r="232" spans="1:9" ht="15.75" outlineLevel="1" thickBot="1" x14ac:dyDescent="0.3">
      <c r="A232" s="456"/>
      <c r="B232" s="54" t="s">
        <v>35</v>
      </c>
      <c r="C232" s="45"/>
      <c r="D232" s="46">
        <f>SUM(D228:D230,D233:D236)</f>
        <v>219500</v>
      </c>
      <c r="E232" s="47">
        <f>SUM(E228:E230,E233:E236)</f>
        <v>332500</v>
      </c>
      <c r="F232" s="48">
        <f>SUM(F228:F230,F233:F236)</f>
        <v>332500</v>
      </c>
      <c r="G232" s="49">
        <f>SUM(G228:G230,G233:G236)</f>
        <v>0</v>
      </c>
      <c r="H232" s="72">
        <f>SUM(H228:H230,H233:H236)</f>
        <v>0</v>
      </c>
      <c r="I232" s="459"/>
    </row>
    <row r="233" spans="1:9" outlineLevel="2" x14ac:dyDescent="0.25">
      <c r="A233" s="456"/>
      <c r="B233" s="55" t="s">
        <v>186</v>
      </c>
      <c r="C233" s="23"/>
      <c r="D233" s="24">
        <f>B3</f>
        <v>14500</v>
      </c>
      <c r="E233" s="25">
        <f>B3</f>
        <v>14500</v>
      </c>
      <c r="F233" s="26">
        <f>B3</f>
        <v>14500</v>
      </c>
      <c r="G233" s="27">
        <f>IF(SUM(G228:G230)=0,0,IF(SUM(G228:G230)&gt;=$H$3,ROUNDUP((SUM(G228:G230)*0.01),-3),$B$3))</f>
        <v>0</v>
      </c>
      <c r="H233" s="70">
        <f>IF(SUM(H228:H230)=0,0,IF(SUM(H228:H230)&gt;=$H$3,ROUNDUP((SUM(H228:H230)*0.01),-3),$B$3))</f>
        <v>0</v>
      </c>
      <c r="I233" s="459"/>
    </row>
    <row r="234" spans="1:9" outlineLevel="2" x14ac:dyDescent="0.25">
      <c r="A234" s="456"/>
      <c r="B234" t="s">
        <v>185</v>
      </c>
      <c r="C234" s="9"/>
      <c r="D234" s="19">
        <f>IF(SUM(D228:D230)=0,0,$B$4)</f>
        <v>7600</v>
      </c>
      <c r="E234" s="14">
        <f>IF(SUM(E228:E230)=0,0,$B$4)</f>
        <v>7600</v>
      </c>
      <c r="F234" s="15">
        <f>IF(SUM(F228:F230)=0,0,$B$4)</f>
        <v>7600</v>
      </c>
      <c r="G234" s="21">
        <f>IF(SUM(G228:G230)=0,0,$B$4)</f>
        <v>0</v>
      </c>
      <c r="H234" s="66">
        <f>IF(SUM(H228:H230)=0,0,$B$4)</f>
        <v>0</v>
      </c>
      <c r="I234" s="459"/>
    </row>
    <row r="235" spans="1:9" outlineLevel="2" x14ac:dyDescent="0.25">
      <c r="A235" s="456"/>
      <c r="B235" s="336" t="s">
        <v>11</v>
      </c>
      <c r="C235" s="337"/>
      <c r="D235" s="285">
        <v>36000</v>
      </c>
      <c r="E235" s="285">
        <v>36000</v>
      </c>
      <c r="F235" s="285">
        <v>36000</v>
      </c>
      <c r="G235" s="292">
        <f>IF($I$227="N",0,(ROUND(((SUM(G228:G230)*$H$1)/100),0))*100)</f>
        <v>0</v>
      </c>
      <c r="H235" s="293">
        <f>IF($I$227="N",0,(ROUND(((SUM(H228:H230)*$H$1)/100),0))*100)</f>
        <v>0</v>
      </c>
      <c r="I235" s="459"/>
    </row>
    <row r="236" spans="1:9" ht="15.75" outlineLevel="2" thickBot="1" x14ac:dyDescent="0.3">
      <c r="A236" s="457"/>
      <c r="B236" s="338" t="s">
        <v>12</v>
      </c>
      <c r="C236" s="339"/>
      <c r="D236" s="340">
        <f>IF(SUM(D228:D230)=0,0,RUNT!F21)</f>
        <v>2400</v>
      </c>
      <c r="E236" s="341">
        <f>IF(SUM(E228:E230)=0,0,RUNT!F21)</f>
        <v>2400</v>
      </c>
      <c r="F236" s="342">
        <f>IF(SUM(F228:F230)=0,0,RUNT!F21)</f>
        <v>2400</v>
      </c>
      <c r="G236" s="343">
        <f>IF(SUM(F228:F230)=0,0,RUNT!F41)</f>
        <v>0</v>
      </c>
      <c r="H236" s="344">
        <f>IF(SUM(F228:F230)=0,0,RUNT!F61)</f>
        <v>0</v>
      </c>
      <c r="I236" s="460"/>
    </row>
    <row r="237" spans="1:9" x14ac:dyDescent="0.25">
      <c r="A237" s="455" t="str">
        <f>UVB!A76</f>
        <v>BLINDAJE / DESMONTE DE BLINDAJE</v>
      </c>
      <c r="B237" s="50" t="s">
        <v>34</v>
      </c>
      <c r="C237" s="34"/>
      <c r="D237" s="35">
        <f>SUM(D238:D240)</f>
        <v>0</v>
      </c>
      <c r="E237" s="36">
        <f>SUM(E238:E240)</f>
        <v>0</v>
      </c>
      <c r="F237" s="37">
        <f>SUM(F238:F240)</f>
        <v>272000</v>
      </c>
      <c r="G237" s="38">
        <f>SUM(G238:G240)</f>
        <v>0</v>
      </c>
      <c r="H237" s="65">
        <f>SUM(H238:H240)</f>
        <v>0</v>
      </c>
      <c r="I237" s="458" t="s">
        <v>31</v>
      </c>
    </row>
    <row r="238" spans="1:9" outlineLevel="3" x14ac:dyDescent="0.25">
      <c r="A238" s="456"/>
      <c r="B238" s="51" t="str">
        <f>UVB!B76</f>
        <v>DERECHOS MUNICIPALES</v>
      </c>
      <c r="C238" s="9"/>
      <c r="D238" s="19">
        <f>ROUNDUP(($B$2*UVB!C76),-3)</f>
        <v>0</v>
      </c>
      <c r="E238" s="14">
        <f>ROUNDUP(($B$2*UVB!D76),-3)</f>
        <v>0</v>
      </c>
      <c r="F238" s="15">
        <f>ROUNDUP(($B$2*UVB!E76),-3)</f>
        <v>235000</v>
      </c>
      <c r="G238" s="21">
        <f>ROUNDUP(($B$2*UVB!F76),-3)</f>
        <v>0</v>
      </c>
      <c r="H238" s="66">
        <f>ROUNDUP(($B$2*UVB!G76),-3)</f>
        <v>0</v>
      </c>
      <c r="I238" s="459"/>
    </row>
    <row r="239" spans="1:9" outlineLevel="3" x14ac:dyDescent="0.25">
      <c r="A239" s="456"/>
      <c r="B239" s="51" t="str">
        <f>UVB!B77</f>
        <v>LAMINA</v>
      </c>
      <c r="C239" s="9"/>
      <c r="D239" s="19">
        <f>ROUNDUP(($B$2*UVB!C77),-3)</f>
        <v>0</v>
      </c>
      <c r="E239" s="14">
        <f>ROUNDUP(($B$2*UVB!D77),-3)</f>
        <v>0</v>
      </c>
      <c r="F239" s="15">
        <f>ROUNDUP(($B$2*UVB!E77),-3)</f>
        <v>37000</v>
      </c>
      <c r="G239" s="21">
        <f>ROUNDUP(($B$2*UVB!F77),-3)</f>
        <v>0</v>
      </c>
      <c r="H239" s="66">
        <f>ROUNDUP(($B$2*UVB!G77),-3)</f>
        <v>0</v>
      </c>
      <c r="I239" s="459"/>
    </row>
    <row r="240" spans="1:9" outlineLevel="3" x14ac:dyDescent="0.25">
      <c r="A240" s="456"/>
      <c r="B240" s="51" t="str">
        <f>UVB!B78</f>
        <v>PLACA</v>
      </c>
      <c r="C240" s="9"/>
      <c r="D240" s="19">
        <f>ROUNDUP(($B$2*UVB!C78),-3)</f>
        <v>0</v>
      </c>
      <c r="E240" s="14">
        <f>ROUNDUP(($B$2*UVB!D78),-3)</f>
        <v>0</v>
      </c>
      <c r="F240" s="15">
        <f>ROUNDUP(($B$2*UVB!E78),-3)</f>
        <v>0</v>
      </c>
      <c r="G240" s="21">
        <f>ROUNDUP(($B$2*UVB!F78),-3)</f>
        <v>0</v>
      </c>
      <c r="H240" s="66">
        <f>ROUNDUP(($B$2*UVB!G78),-3)</f>
        <v>0</v>
      </c>
      <c r="I240" s="459"/>
    </row>
    <row r="241" spans="1:9" ht="15.75" outlineLevel="1" thickBot="1" x14ac:dyDescent="0.3">
      <c r="A241" s="456"/>
      <c r="B241" s="53" t="s">
        <v>36</v>
      </c>
      <c r="C241" s="29"/>
      <c r="D241" s="30">
        <f>IF(SUM(D238:D240)=0,0,SUM(D243:D246))</f>
        <v>0</v>
      </c>
      <c r="E241" s="31">
        <f>IF(SUM(E238:E240)=0,0,SUM(E243:E246))</f>
        <v>0</v>
      </c>
      <c r="F241" s="32">
        <f>IF(SUM(F238:F240)=0,0,SUM(F243:F246))</f>
        <v>62800</v>
      </c>
      <c r="G241" s="33">
        <f>IF(SUM(G238:G240)=0,0,SUM(G243:G246))</f>
        <v>0</v>
      </c>
      <c r="H241" s="68">
        <f>IF(SUM(H238:H240)=0,0,SUM(H243:H246))</f>
        <v>0</v>
      </c>
      <c r="I241" s="459"/>
    </row>
    <row r="242" spans="1:9" ht="15.75" outlineLevel="1" thickBot="1" x14ac:dyDescent="0.3">
      <c r="A242" s="456"/>
      <c r="B242" s="54" t="s">
        <v>35</v>
      </c>
      <c r="C242" s="45"/>
      <c r="D242" s="46">
        <f>SUM(D238:D240,D243:D246)</f>
        <v>0</v>
      </c>
      <c r="E242" s="47">
        <f>SUM(E238:E240,E243:E246)</f>
        <v>0</v>
      </c>
      <c r="F242" s="48">
        <f>SUM(F238:F240,F243:F246)</f>
        <v>334800</v>
      </c>
      <c r="G242" s="49">
        <f>SUM(G238:G240,G243:G246)</f>
        <v>4700</v>
      </c>
      <c r="H242" s="72">
        <f>SUM(H238:H240,H243:H246)</f>
        <v>4700</v>
      </c>
      <c r="I242" s="459"/>
    </row>
    <row r="243" spans="1:9" outlineLevel="2" x14ac:dyDescent="0.25">
      <c r="A243" s="456"/>
      <c r="B243" s="55" t="s">
        <v>186</v>
      </c>
      <c r="C243" s="23"/>
      <c r="D243" s="24">
        <f>IF(SUM(D238:D240)=0,0,IF(SUM(D238:D240)&gt;=$H$3,ROUNDUP((SUM(D238:D240)*0.01),-3),$B$3))</f>
        <v>0</v>
      </c>
      <c r="E243" s="25">
        <f>IF(SUM(E238:E240)=0,0,IF(SUM(E238:E240)&gt;=$H$3,ROUNDUP((SUM(E238:E240)*0.01),-3),$B$3))</f>
        <v>0</v>
      </c>
      <c r="F243" s="26">
        <f>B3</f>
        <v>14500</v>
      </c>
      <c r="G243" s="27">
        <f>IF(SUM(G238:G240)=0,0,IF(SUM(G238:G240)&gt;=$H$3,ROUNDUP((SUM(G238:G240)*0.01),-3),$B$3))</f>
        <v>0</v>
      </c>
      <c r="H243" s="70">
        <f>IF(SUM(H238:H240)=0,0,IF(SUM(H238:H240)&gt;=$H$3,ROUNDUP((SUM(H238:H240)*0.01),-3),$B$3))</f>
        <v>0</v>
      </c>
      <c r="I243" s="459"/>
    </row>
    <row r="244" spans="1:9" outlineLevel="2" x14ac:dyDescent="0.25">
      <c r="A244" s="456"/>
      <c r="B244" t="s">
        <v>185</v>
      </c>
      <c r="C244" s="9"/>
      <c r="D244" s="19">
        <f>IF(SUM(D238:D240)=0,0,$B$4)</f>
        <v>0</v>
      </c>
      <c r="E244" s="14">
        <f>IF(SUM(E238:E240)=0,0,$B$4)</f>
        <v>0</v>
      </c>
      <c r="F244" s="15">
        <f>IF(SUM(F238:F240)=0,0,$B$4)</f>
        <v>7600</v>
      </c>
      <c r="G244" s="21">
        <f>IF(SUM(G238:G240)=0,0,$B$4)</f>
        <v>0</v>
      </c>
      <c r="H244" s="66">
        <f>IF(SUM(H238:H240)=0,0,$B$4)</f>
        <v>0</v>
      </c>
      <c r="I244" s="459"/>
    </row>
    <row r="245" spans="1:9" outlineLevel="2" x14ac:dyDescent="0.25">
      <c r="A245" s="456"/>
      <c r="B245" s="336" t="s">
        <v>11</v>
      </c>
      <c r="C245" s="337"/>
      <c r="D245" s="286">
        <f>IF($I$237="N",0,(ROUND(((SUM(D238:D240)*$H$1)/100),0))*100)</f>
        <v>0</v>
      </c>
      <c r="E245" s="287">
        <f>IF($I$237="N",0,(ROUND(((SUM(E238:E240)*$H$1)/100),0))*100)</f>
        <v>0</v>
      </c>
      <c r="F245" s="284">
        <v>36000</v>
      </c>
      <c r="G245" s="292">
        <f>IF($I$237="N",0,(ROUND(((SUM(G238:G240)*$H$1)/100),0))*100)</f>
        <v>0</v>
      </c>
      <c r="H245" s="293">
        <f>IF($I$237="N",0,(ROUND(((SUM(H238:H240)*$H$1)/100),0))*100)</f>
        <v>0</v>
      </c>
      <c r="I245" s="459"/>
    </row>
    <row r="246" spans="1:9" ht="15.75" outlineLevel="2" thickBot="1" x14ac:dyDescent="0.3">
      <c r="A246" s="457"/>
      <c r="B246" s="338" t="s">
        <v>12</v>
      </c>
      <c r="C246" s="339"/>
      <c r="D246" s="340">
        <f>IF(SUM(D238:D240)=0,0,RUNT!F22)</f>
        <v>0</v>
      </c>
      <c r="E246" s="341">
        <f>IF(SUM(E238:E240)=0,0,RUNT!F22)</f>
        <v>0</v>
      </c>
      <c r="F246" s="342">
        <f>IF(SUM(F238:F240)=0,0,RUNT!F22)</f>
        <v>4700</v>
      </c>
      <c r="G246" s="343">
        <f>IF(SUM(F238:F240)=0,0,RUNT!F42)</f>
        <v>4700</v>
      </c>
      <c r="H246" s="344">
        <f>IF(SUM(F238:F240)=0,0,RUNT!F62)</f>
        <v>4700</v>
      </c>
      <c r="I246" s="460"/>
    </row>
    <row r="247" spans="1:9" x14ac:dyDescent="0.25">
      <c r="A247" s="455" t="str">
        <f>UVB!A79</f>
        <v>CERTIFICADO DE LIBERTAD Y TRADICION</v>
      </c>
      <c r="B247" s="50" t="s">
        <v>34</v>
      </c>
      <c r="C247" s="34"/>
      <c r="D247" s="35">
        <f>SUM(D248:D250)</f>
        <v>26000</v>
      </c>
      <c r="E247" s="36">
        <f>SUM(E248:E250)</f>
        <v>26000</v>
      </c>
      <c r="F247" s="37">
        <f>SUM(F248:F250)</f>
        <v>26000</v>
      </c>
      <c r="G247" s="38">
        <f>SUM(G248:G250)</f>
        <v>26000</v>
      </c>
      <c r="H247" s="65">
        <f>SUM(H248:H250)</f>
        <v>26000</v>
      </c>
      <c r="I247" s="458" t="s">
        <v>32</v>
      </c>
    </row>
    <row r="248" spans="1:9" outlineLevel="3" x14ac:dyDescent="0.25">
      <c r="A248" s="456"/>
      <c r="B248" s="51" t="str">
        <f>UVB!B79</f>
        <v>DERECHOS MUNICIPALES</v>
      </c>
      <c r="C248" s="9"/>
      <c r="D248" s="19">
        <f>ROUNDUP(($B$2*UVB!C79),-3)</f>
        <v>26000</v>
      </c>
      <c r="E248" s="14">
        <f>ROUNDUP(($B$2*UVB!D79),-3)</f>
        <v>26000</v>
      </c>
      <c r="F248" s="15">
        <f>ROUNDUP(($B$2*UVB!E79),-3)</f>
        <v>26000</v>
      </c>
      <c r="G248" s="21">
        <f>ROUNDUP(($B$2*UVB!F79),-3)</f>
        <v>26000</v>
      </c>
      <c r="H248" s="66">
        <f>ROUNDUP(($B$2*UVB!G79),-3)</f>
        <v>26000</v>
      </c>
      <c r="I248" s="459"/>
    </row>
    <row r="249" spans="1:9" outlineLevel="3" x14ac:dyDescent="0.25">
      <c r="A249" s="456"/>
      <c r="B249" s="51" t="str">
        <f>UVB!B80</f>
        <v>LAMINA</v>
      </c>
      <c r="C249" s="9"/>
      <c r="D249" s="19">
        <f>ROUNDUP(($B$2*UVB!C80),-3)</f>
        <v>0</v>
      </c>
      <c r="E249" s="14">
        <f>ROUNDUP(($B$2*UVB!D80),-3)</f>
        <v>0</v>
      </c>
      <c r="F249" s="15">
        <f>ROUNDUP(($B$2*UVB!E80),-3)</f>
        <v>0</v>
      </c>
      <c r="G249" s="21">
        <f>ROUNDUP(($B$2*UVB!F80),-3)</f>
        <v>0</v>
      </c>
      <c r="H249" s="66">
        <f>ROUNDUP(($B$2*UVB!G80),-3)</f>
        <v>0</v>
      </c>
      <c r="I249" s="459"/>
    </row>
    <row r="250" spans="1:9" outlineLevel="3" x14ac:dyDescent="0.25">
      <c r="A250" s="456"/>
      <c r="B250" s="51" t="str">
        <f>UVB!B81</f>
        <v>PLACA</v>
      </c>
      <c r="C250" s="9"/>
      <c r="D250" s="19">
        <f>ROUNDUP(($B$2*UVB!C81),-3)</f>
        <v>0</v>
      </c>
      <c r="E250" s="14">
        <f>ROUNDUP(($B$2*UVB!D81),-3)</f>
        <v>0</v>
      </c>
      <c r="F250" s="15">
        <f>ROUNDUP(($B$2*UVB!E81),-3)</f>
        <v>0</v>
      </c>
      <c r="G250" s="21">
        <f>ROUNDUP(($B$2*UVB!F81),-3)</f>
        <v>0</v>
      </c>
      <c r="H250" s="66">
        <f>ROUNDUP(($B$2*UVB!G81),-3)</f>
        <v>0</v>
      </c>
      <c r="I250" s="459"/>
    </row>
    <row r="251" spans="1:9" ht="15.75" outlineLevel="1" thickBot="1" x14ac:dyDescent="0.3">
      <c r="A251" s="456"/>
      <c r="B251" s="53" t="s">
        <v>36</v>
      </c>
      <c r="C251" s="29"/>
      <c r="D251" s="30">
        <f>IF(SUM(D248:D250)=0,0,SUM(D253:D256))</f>
        <v>24500</v>
      </c>
      <c r="E251" s="31">
        <f>IF(SUM(E248:E250)=0,0,SUM(E253:E256))</f>
        <v>24500</v>
      </c>
      <c r="F251" s="32">
        <f>IF(SUM(F248:F250)=0,0,SUM(F253:F256))</f>
        <v>24500</v>
      </c>
      <c r="G251" s="33">
        <f>IF(SUM(G248:G250)=0,0,SUM(G253:G256))</f>
        <v>24500</v>
      </c>
      <c r="H251" s="68">
        <f>IF(SUM(H248:H250)=0,0,SUM(H253:H256))</f>
        <v>22100</v>
      </c>
      <c r="I251" s="459"/>
    </row>
    <row r="252" spans="1:9" ht="15.75" outlineLevel="1" thickBot="1" x14ac:dyDescent="0.3">
      <c r="A252" s="456"/>
      <c r="B252" s="54" t="s">
        <v>35</v>
      </c>
      <c r="C252" s="45"/>
      <c r="D252" s="46">
        <f>SUM(D248:D250,D253:D256)</f>
        <v>50500</v>
      </c>
      <c r="E252" s="47">
        <f>SUM(E248:E250,E253:E256)</f>
        <v>50500</v>
      </c>
      <c r="F252" s="48">
        <f>SUM(F248:F250,F253:F256)</f>
        <v>50500</v>
      </c>
      <c r="G252" s="49">
        <f>SUM(G248:G250,G253:G256)</f>
        <v>50500</v>
      </c>
      <c r="H252" s="72">
        <f>SUM(H248:H250,H253:H256)</f>
        <v>48100</v>
      </c>
      <c r="I252" s="459"/>
    </row>
    <row r="253" spans="1:9" outlineLevel="2" x14ac:dyDescent="0.25">
      <c r="A253" s="456"/>
      <c r="B253" s="55" t="s">
        <v>186</v>
      </c>
      <c r="C253" s="23"/>
      <c r="D253" s="24">
        <f>B3</f>
        <v>14500</v>
      </c>
      <c r="E253" s="25">
        <f>B3</f>
        <v>14500</v>
      </c>
      <c r="F253" s="26">
        <f>B3</f>
        <v>14500</v>
      </c>
      <c r="G253" s="27">
        <f>B3</f>
        <v>14500</v>
      </c>
      <c r="H253" s="70">
        <f>B3</f>
        <v>14500</v>
      </c>
      <c r="I253" s="459"/>
    </row>
    <row r="254" spans="1:9" outlineLevel="2" x14ac:dyDescent="0.25">
      <c r="A254" s="456"/>
      <c r="B254" t="s">
        <v>185</v>
      </c>
      <c r="C254" s="9"/>
      <c r="D254" s="19">
        <f>IF(SUM(D248:D250)=0,0,$B$4)</f>
        <v>7600</v>
      </c>
      <c r="E254" s="14">
        <f>IF(SUM(E248:E250)=0,0,$B$4)</f>
        <v>7600</v>
      </c>
      <c r="F254" s="15">
        <f>IF(SUM(F248:F250)=0,0,$B$4)</f>
        <v>7600</v>
      </c>
      <c r="G254" s="21">
        <f>IF(SUM(G248:G250)=0,0,$B$4)</f>
        <v>7600</v>
      </c>
      <c r="H254" s="66">
        <f>IF(SUM(H248:H250)=0,0,$B$4)</f>
        <v>7600</v>
      </c>
      <c r="I254" s="459"/>
    </row>
    <row r="255" spans="1:9" outlineLevel="2" x14ac:dyDescent="0.25">
      <c r="A255" s="456"/>
      <c r="B255" s="336" t="s">
        <v>11</v>
      </c>
      <c r="C255" s="337"/>
      <c r="D255" s="286">
        <f>IF($I$247="N",0,(ROUND(((SUM(D248:D250)*$H$1)/100),0))*100)</f>
        <v>0</v>
      </c>
      <c r="E255" s="287">
        <f>IF($I$247="N",0,(ROUND(((SUM(E248:E250)*$H$1)/100),0))*100)</f>
        <v>0</v>
      </c>
      <c r="F255" s="288">
        <f>IF($I$247="N",0,(ROUND(((SUM(F248:F250)*$H$1)/100),0))*100)</f>
        <v>0</v>
      </c>
      <c r="G255" s="292">
        <f>IF($I$247="N",0,(ROUND(((SUM(G248:G250)*$H$1)/100),0))*100)</f>
        <v>0</v>
      </c>
      <c r="H255" s="293">
        <f>IF($I$247="N",0,(ROUND(((SUM(H248:H250)*$H$1)/100),0))*100)</f>
        <v>0</v>
      </c>
      <c r="I255" s="459"/>
    </row>
    <row r="256" spans="1:9" ht="15.75" outlineLevel="2" thickBot="1" x14ac:dyDescent="0.3">
      <c r="A256" s="457"/>
      <c r="B256" s="338" t="s">
        <v>12</v>
      </c>
      <c r="C256" s="339"/>
      <c r="D256" s="340">
        <f>IF(SUM(D248:D250)=0,0,RUNT!F23)</f>
        <v>2400</v>
      </c>
      <c r="E256" s="341">
        <f>IF(SUM(E248:E250)=0,0,RUNT!F23)</f>
        <v>2400</v>
      </c>
      <c r="F256" s="342">
        <f>IF(SUM(F248:F250)=0,0,RUNT!F23)</f>
        <v>2400</v>
      </c>
      <c r="G256" s="343">
        <f>IF(SUM(F248:F250)=0,0,RUNT!F43)</f>
        <v>2400</v>
      </c>
      <c r="H256" s="344">
        <f>IF(SUM(F248:F250)=0,0,RUNT!F63)</f>
        <v>0</v>
      </c>
      <c r="I256" s="460"/>
    </row>
    <row r="257" spans="1:9" x14ac:dyDescent="0.25">
      <c r="A257" s="455" t="str">
        <f>UVB!A82</f>
        <v>HABILITACION EMPRESA DE TRANSPORTE PUBLICO</v>
      </c>
      <c r="B257" s="50" t="s">
        <v>34</v>
      </c>
      <c r="C257" s="34"/>
      <c r="D257" s="35">
        <f>SUM(D258:D260)</f>
        <v>0</v>
      </c>
      <c r="E257" s="36">
        <f>SUM(E258:E260)</f>
        <v>0</v>
      </c>
      <c r="F257" s="37">
        <f>SUM(F258:F260)</f>
        <v>1927000</v>
      </c>
      <c r="G257" s="38">
        <f>SUM(G258:G260)</f>
        <v>0</v>
      </c>
      <c r="H257" s="65">
        <f>SUM(H258:H260)</f>
        <v>0</v>
      </c>
      <c r="I257" s="458" t="s">
        <v>31</v>
      </c>
    </row>
    <row r="258" spans="1:9" outlineLevel="3" x14ac:dyDescent="0.25">
      <c r="A258" s="456"/>
      <c r="B258" s="51" t="str">
        <f>UVB!B82</f>
        <v>DERECHOS MUNICIPALES</v>
      </c>
      <c r="C258" s="9"/>
      <c r="D258" s="19">
        <f>ROUNDUP(($B$2*UVB!C82),-3)</f>
        <v>0</v>
      </c>
      <c r="E258" s="14">
        <f>ROUNDUP(($B$2*UVB!D82),-3)</f>
        <v>0</v>
      </c>
      <c r="F258" s="15">
        <f>ROUNDUP(($B$2*UVB!E82),-3)</f>
        <v>1927000</v>
      </c>
      <c r="G258" s="21">
        <f>ROUNDUP(($B$2*UVB!F82),-3)</f>
        <v>0</v>
      </c>
      <c r="H258" s="66">
        <f>ROUNDUP(($B$2*UVB!G82),-3)</f>
        <v>0</v>
      </c>
      <c r="I258" s="459"/>
    </row>
    <row r="259" spans="1:9" outlineLevel="3" x14ac:dyDescent="0.25">
      <c r="A259" s="456"/>
      <c r="B259" s="51" t="str">
        <f>UVB!B83</f>
        <v>LAMINA</v>
      </c>
      <c r="C259" s="9"/>
      <c r="D259" s="19">
        <f>ROUNDUP(($B$2*UVB!C83),-3)</f>
        <v>0</v>
      </c>
      <c r="E259" s="14">
        <f>ROUNDUP(($B$2*UVB!D83),-3)</f>
        <v>0</v>
      </c>
      <c r="F259" s="15">
        <f>ROUNDUP(($B$2*UVB!E83),-3)</f>
        <v>0</v>
      </c>
      <c r="G259" s="21">
        <f>ROUNDUP(($B$2*UVB!F83),-3)</f>
        <v>0</v>
      </c>
      <c r="H259" s="66">
        <f>ROUNDUP(($B$2*UVB!G83),-3)</f>
        <v>0</v>
      </c>
      <c r="I259" s="459"/>
    </row>
    <row r="260" spans="1:9" outlineLevel="3" x14ac:dyDescent="0.25">
      <c r="A260" s="456"/>
      <c r="B260" s="51" t="str">
        <f>UVB!B84</f>
        <v>PLACA</v>
      </c>
      <c r="C260" s="9"/>
      <c r="D260" s="19">
        <f>ROUNDUP(($B$2*UVB!C84),-3)</f>
        <v>0</v>
      </c>
      <c r="E260" s="14">
        <f>ROUNDUP(($B$2*UVB!D84),-3)</f>
        <v>0</v>
      </c>
      <c r="F260" s="15">
        <f>ROUNDUP(($B$2*UVB!E84),-3)</f>
        <v>0</v>
      </c>
      <c r="G260" s="21">
        <f>ROUNDUP(($B$2*UVB!F84),-3)</f>
        <v>0</v>
      </c>
      <c r="H260" s="66">
        <f>ROUNDUP(($B$2*UVB!G84),-3)</f>
        <v>0</v>
      </c>
      <c r="I260" s="459"/>
    </row>
    <row r="261" spans="1:9" ht="15.75" outlineLevel="1" thickBot="1" x14ac:dyDescent="0.3">
      <c r="A261" s="456"/>
      <c r="B261" s="53" t="s">
        <v>36</v>
      </c>
      <c r="C261" s="29"/>
      <c r="D261" s="30">
        <f>IF(SUM(D258:D260)=0,0,SUM(D263:D266))</f>
        <v>0</v>
      </c>
      <c r="E261" s="31">
        <f>IF(SUM(E258:E260)=0,0,SUM(E263:E266))</f>
        <v>0</v>
      </c>
      <c r="F261" s="32">
        <f>IF(SUM(F258:F260)=0,0,SUM(F263:F266))</f>
        <v>1371000</v>
      </c>
      <c r="G261" s="33">
        <f>IF(SUM(G258:G260)=0,0,SUM(G263:G266))</f>
        <v>0</v>
      </c>
      <c r="H261" s="68">
        <f>IF(SUM(H258:H260)=0,0,SUM(H263:H266))</f>
        <v>0</v>
      </c>
      <c r="I261" s="459"/>
    </row>
    <row r="262" spans="1:9" ht="15.75" outlineLevel="1" thickBot="1" x14ac:dyDescent="0.3">
      <c r="A262" s="456"/>
      <c r="B262" s="54" t="s">
        <v>35</v>
      </c>
      <c r="C262" s="45"/>
      <c r="D262" s="46">
        <f>SUM(D258:D260,D263:D266)</f>
        <v>0</v>
      </c>
      <c r="E262" s="47">
        <f>SUM(E258:E260,E263:E266)</f>
        <v>0</v>
      </c>
      <c r="F262" s="48">
        <f>SUM(F258:F260,F263:F266)</f>
        <v>3298000</v>
      </c>
      <c r="G262" s="49">
        <f>SUM(G258:G260,G263:G266)</f>
        <v>0</v>
      </c>
      <c r="H262" s="72">
        <f>SUM(H258:H260,H263:H266)</f>
        <v>0</v>
      </c>
      <c r="I262" s="459"/>
    </row>
    <row r="263" spans="1:9" outlineLevel="2" x14ac:dyDescent="0.25">
      <c r="A263" s="456"/>
      <c r="B263" s="55" t="s">
        <v>186</v>
      </c>
      <c r="C263" s="23"/>
      <c r="D263" s="24">
        <f>IF(SUM(D258:D260)=0,0,IF(SUM(D258:D260)&gt;=$H$3,ROUNDUP((SUM(D258:D260)*0.01),-3),$B$3))</f>
        <v>0</v>
      </c>
      <c r="E263" s="25">
        <f>IF(SUM(E258:E260)=0,0,IF(SUM(E258:E260)&gt;=$H$3,ROUNDUP((SUM(E258:E260)*0.01),-3),$B$3))</f>
        <v>0</v>
      </c>
      <c r="F263" s="26">
        <f>B3</f>
        <v>14500</v>
      </c>
      <c r="G263" s="27">
        <f>IF(SUM(G258:G260)=0,0,IF(SUM(G258:G260)&gt;=$H$3,ROUNDUP((SUM(G258:G260)*0.01),-3),$B$3))</f>
        <v>0</v>
      </c>
      <c r="H263" s="70">
        <f>IF(SUM(H258:H260)=0,0,IF(SUM(H258:H260)&gt;=$H$3,ROUNDUP((SUM(H258:H260)*0.01),-3),$B$3))</f>
        <v>0</v>
      </c>
      <c r="I263" s="459"/>
    </row>
    <row r="264" spans="1:9" outlineLevel="2" x14ac:dyDescent="0.25">
      <c r="A264" s="456"/>
      <c r="B264" t="s">
        <v>185</v>
      </c>
      <c r="C264" s="9"/>
      <c r="D264" s="19">
        <f>IF(SUM(D258:D260)=0,0,$B$4)</f>
        <v>0</v>
      </c>
      <c r="E264" s="14">
        <f>IF(SUM(E258:E260)=0,0,$B$4)</f>
        <v>0</v>
      </c>
      <c r="F264" s="15">
        <f>IF(SUM(F258:F260)=0,0,$B$4)</f>
        <v>7600</v>
      </c>
      <c r="G264" s="21">
        <f>IF(SUM(G258:G260)=0,0,$B$4)</f>
        <v>0</v>
      </c>
      <c r="H264" s="66">
        <f>IF(SUM(H258:H260)=0,0,$B$4)</f>
        <v>0</v>
      </c>
      <c r="I264" s="459"/>
    </row>
    <row r="265" spans="1:9" outlineLevel="2" x14ac:dyDescent="0.25">
      <c r="A265" s="456"/>
      <c r="B265" s="336" t="s">
        <v>11</v>
      </c>
      <c r="C265" s="337"/>
      <c r="D265" s="286">
        <f>IF($I$257="N",0,(ROUND(((SUM(D258:D260)*$H$1)/100),0))*100)</f>
        <v>0</v>
      </c>
      <c r="E265" s="287">
        <f>IF($I$257="N",0,(ROUND(((SUM(E258:E260)*$H$1)/100),0))*100)</f>
        <v>0</v>
      </c>
      <c r="F265" s="288">
        <f>IF($I$257="N",0,(ROUND(((SUM(F258:F260)*$H$1)/100),0))*100)</f>
        <v>1348900</v>
      </c>
      <c r="G265" s="292">
        <f>IF($I$277="N",0,(ROUND(((SUM(G258:G260)*$H$1)/100),0))*100)</f>
        <v>0</v>
      </c>
      <c r="H265" s="293">
        <f>IF($I$277="N",0,(ROUND(((SUM(H258:H260)*$H$1)/100),0))*100)</f>
        <v>0</v>
      </c>
      <c r="I265" s="459"/>
    </row>
    <row r="266" spans="1:9" ht="15.75" outlineLevel="2" thickBot="1" x14ac:dyDescent="0.3">
      <c r="A266" s="457"/>
      <c r="B266" s="338" t="s">
        <v>12</v>
      </c>
      <c r="C266" s="339"/>
      <c r="D266" s="340">
        <f>IF(SUM(D258:D260)=0,0,RUNT!F54)</f>
        <v>0</v>
      </c>
      <c r="E266" s="341">
        <f>IF(SUM(E258:E260)=0,0,RUNT!F54)</f>
        <v>0</v>
      </c>
      <c r="F266" s="342">
        <f>IF(SUM(F258:F260)=0,0,RUNT!F54)</f>
        <v>0</v>
      </c>
      <c r="G266" s="343">
        <f>IF(SUM(F258:F260)=0,0,RUNT!F54)</f>
        <v>0</v>
      </c>
      <c r="H266" s="344">
        <f>IF(SUM(F258:F260)=0,0,RUNT!F54)</f>
        <v>0</v>
      </c>
      <c r="I266" s="460"/>
    </row>
    <row r="267" spans="1:9" x14ac:dyDescent="0.25">
      <c r="A267" s="455" t="str">
        <f>UVB!A85</f>
        <v>CERTIFICADO DE CAPACIDAD TRANSPORTADORA</v>
      </c>
      <c r="B267" s="50" t="s">
        <v>34</v>
      </c>
      <c r="C267" s="34"/>
      <c r="D267" s="35">
        <f>SUM(D268:D270)</f>
        <v>0</v>
      </c>
      <c r="E267" s="36">
        <f>SUM(E268:E270)</f>
        <v>0</v>
      </c>
      <c r="F267" s="37">
        <f>SUM(F268:F270)</f>
        <v>91000</v>
      </c>
      <c r="G267" s="38">
        <f>SUM(G268:G270)</f>
        <v>0</v>
      </c>
      <c r="H267" s="65">
        <f>SUM(H268:H270)</f>
        <v>0</v>
      </c>
      <c r="I267" s="458" t="s">
        <v>31</v>
      </c>
    </row>
    <row r="268" spans="1:9" outlineLevel="3" x14ac:dyDescent="0.25">
      <c r="A268" s="456"/>
      <c r="B268" s="51" t="str">
        <f>UVB!B85</f>
        <v>DERECHOS MUNICIPALES</v>
      </c>
      <c r="C268" s="9"/>
      <c r="D268" s="19">
        <f>ROUNDUP(($B$2*UVB!C85),-3)</f>
        <v>0</v>
      </c>
      <c r="E268" s="14">
        <f>ROUNDUP(($B$2*UVB!D85),-3)</f>
        <v>0</v>
      </c>
      <c r="F268" s="15">
        <f>ROUNDUP(($B$2*UVB!E85),-3)</f>
        <v>91000</v>
      </c>
      <c r="G268" s="21">
        <f>ROUNDUP(($B$2*UVB!F85),-3)</f>
        <v>0</v>
      </c>
      <c r="H268" s="66">
        <f>ROUNDUP(($B$2*UVB!G85),-3)</f>
        <v>0</v>
      </c>
      <c r="I268" s="459"/>
    </row>
    <row r="269" spans="1:9" outlineLevel="3" x14ac:dyDescent="0.25">
      <c r="A269" s="456"/>
      <c r="B269" s="51" t="str">
        <f>UVB!B86</f>
        <v>LAMINA</v>
      </c>
      <c r="C269" s="9"/>
      <c r="D269" s="19">
        <f>ROUNDUP(($B$2*UVB!C86),-3)</f>
        <v>0</v>
      </c>
      <c r="E269" s="14">
        <f>ROUNDUP(($B$2*UVB!D86),-3)</f>
        <v>0</v>
      </c>
      <c r="F269" s="15">
        <f>ROUNDUP(($B$2*UVB!E86),-3)</f>
        <v>0</v>
      </c>
      <c r="G269" s="21">
        <f>ROUNDUP(($B$2*UVB!F86),-3)</f>
        <v>0</v>
      </c>
      <c r="H269" s="66">
        <f>ROUNDUP(($B$2*UVB!G86),-3)</f>
        <v>0</v>
      </c>
      <c r="I269" s="459"/>
    </row>
    <row r="270" spans="1:9" outlineLevel="3" x14ac:dyDescent="0.25">
      <c r="A270" s="456"/>
      <c r="B270" s="51" t="str">
        <f>UVB!B87</f>
        <v>PLACA</v>
      </c>
      <c r="C270" s="9"/>
      <c r="D270" s="19">
        <f>ROUNDUP(($B$2*UVB!C87),-3)</f>
        <v>0</v>
      </c>
      <c r="E270" s="14">
        <f>ROUNDUP(($B$2*UVB!D87),-3)</f>
        <v>0</v>
      </c>
      <c r="F270" s="15">
        <f>ROUNDUP(($B$2*UVB!E87),-3)</f>
        <v>0</v>
      </c>
      <c r="G270" s="21">
        <f>ROUNDUP(($B$2*UVB!F87),-3)</f>
        <v>0</v>
      </c>
      <c r="H270" s="66">
        <f>ROUNDUP(($B$2*UVB!G87),-3)</f>
        <v>0</v>
      </c>
      <c r="I270" s="459"/>
    </row>
    <row r="271" spans="1:9" ht="15.75" outlineLevel="1" thickBot="1" x14ac:dyDescent="0.3">
      <c r="A271" s="456"/>
      <c r="B271" s="53" t="s">
        <v>36</v>
      </c>
      <c r="C271" s="29"/>
      <c r="D271" s="30">
        <f>IF(SUM(D268:D270)=0,0,SUM(D273:D276))</f>
        <v>0</v>
      </c>
      <c r="E271" s="31">
        <f>IF(SUM(E268:E270)=0,0,SUM(E273:E276))</f>
        <v>0</v>
      </c>
      <c r="F271" s="32">
        <f>IF(SUM(F268:F270)=0,0,SUM(F273:F276))</f>
        <v>56400</v>
      </c>
      <c r="G271" s="33">
        <f>IF(SUM(G268:G270)=0,0,SUM(G273:G276))</f>
        <v>0</v>
      </c>
      <c r="H271" s="68">
        <f>IF(SUM(H268:H270)=0,0,SUM(H273:H276))</f>
        <v>0</v>
      </c>
      <c r="I271" s="459"/>
    </row>
    <row r="272" spans="1:9" ht="15.75" outlineLevel="1" thickBot="1" x14ac:dyDescent="0.3">
      <c r="A272" s="456"/>
      <c r="B272" s="54" t="s">
        <v>35</v>
      </c>
      <c r="C272" s="45"/>
      <c r="D272" s="46">
        <f>SUM(D268:D270,D273:D276)</f>
        <v>0</v>
      </c>
      <c r="E272" s="47">
        <f>SUM(E268:E270,E273:E276)</f>
        <v>0</v>
      </c>
      <c r="F272" s="48">
        <f>SUM(F268:F270,F273:F276)</f>
        <v>147400</v>
      </c>
      <c r="G272" s="49">
        <f>SUM(G268:G270,G273:G276)</f>
        <v>0</v>
      </c>
      <c r="H272" s="72">
        <f>SUM(H268:H270,H273:H276)</f>
        <v>0</v>
      </c>
      <c r="I272" s="459"/>
    </row>
    <row r="273" spans="1:9" outlineLevel="2" x14ac:dyDescent="0.25">
      <c r="A273" s="456"/>
      <c r="B273" s="55" t="s">
        <v>186</v>
      </c>
      <c r="C273" s="23"/>
      <c r="D273" s="24">
        <f>IF(SUM(D268:D270)=0,0,IF(SUM(D268:D270)&gt;=$H$3,ROUNDUP((SUM(D268:D270)*0.01),-3),$B$3))</f>
        <v>0</v>
      </c>
      <c r="E273" s="25">
        <f>IF(SUM(E268:E270)=0,0,IF(SUM(E268:E270)&gt;=$H$3,ROUNDUP((SUM(E268:E270)*0.01),-3),$B$3))</f>
        <v>0</v>
      </c>
      <c r="F273" s="26">
        <f>B3</f>
        <v>14500</v>
      </c>
      <c r="G273" s="27">
        <f>IF(SUM(G268:G270)=0,0,IF(SUM(G268:G270)&gt;=$H$3,ROUNDUP((SUM(G268:G270)*0.01),-3),$B$3))</f>
        <v>0</v>
      </c>
      <c r="H273" s="70">
        <f>IF(SUM(H268:H270)=0,0,IF(SUM(H268:H270)&gt;=$H$3,ROUNDUP((SUM(H268:H270)*0.01),-3),$B$3))</f>
        <v>0</v>
      </c>
      <c r="I273" s="459"/>
    </row>
    <row r="274" spans="1:9" outlineLevel="2" x14ac:dyDescent="0.25">
      <c r="A274" s="456"/>
      <c r="B274" t="s">
        <v>185</v>
      </c>
      <c r="C274" s="9"/>
      <c r="D274" s="19">
        <f>IF(SUM(D268:D270)=0,0,$B$4)</f>
        <v>0</v>
      </c>
      <c r="E274" s="14">
        <f>IF(SUM(E268:E270)=0,0,$B$4)</f>
        <v>0</v>
      </c>
      <c r="F274" s="15">
        <f>IF(SUM(F268:F270)=0,0,$B$4)</f>
        <v>7600</v>
      </c>
      <c r="G274" s="21">
        <f>IF(SUM(G268:G270)=0,0,$B$4)</f>
        <v>0</v>
      </c>
      <c r="H274" s="66">
        <f>IF(SUM(H268:H270)=0,0,$B$4)</f>
        <v>0</v>
      </c>
      <c r="I274" s="459"/>
    </row>
    <row r="275" spans="1:9" outlineLevel="2" x14ac:dyDescent="0.25">
      <c r="A275" s="456"/>
      <c r="B275" s="336" t="s">
        <v>11</v>
      </c>
      <c r="C275" s="337"/>
      <c r="D275" s="286">
        <f>IF($I$267="N",0,(ROUND(((SUM(D268:D270)*$H$1)/100),0))*100)</f>
        <v>0</v>
      </c>
      <c r="E275" s="287">
        <f>IF($I$267="N",0,(ROUND(((SUM(E268:E270)*$H$1)/100),0))*100)</f>
        <v>0</v>
      </c>
      <c r="F275" s="284">
        <v>34300</v>
      </c>
      <c r="G275" s="292">
        <f>IF($I$277="N",0,(ROUND(((SUM(G268:G270)*$H$1)/100),0))*100)</f>
        <v>0</v>
      </c>
      <c r="H275" s="293">
        <f>IF($I$277="N",0,(ROUND(((SUM(H268:H270)*$H$1)/100),0))*100)</f>
        <v>0</v>
      </c>
      <c r="I275" s="459"/>
    </row>
    <row r="276" spans="1:9" ht="15.75" outlineLevel="2" thickBot="1" x14ac:dyDescent="0.3">
      <c r="A276" s="457"/>
      <c r="B276" s="338" t="s">
        <v>12</v>
      </c>
      <c r="C276" s="339"/>
      <c r="D276" s="340">
        <f>IF(SUM(D268:D270)=0,0,RUNT!F54)</f>
        <v>0</v>
      </c>
      <c r="E276" s="341">
        <f>IF(SUM(E268:E270)=0,0,RUNT!F54)</f>
        <v>0</v>
      </c>
      <c r="F276" s="342">
        <f>IF(SUM(F268:F270)=0,0,RUNT!F54)</f>
        <v>0</v>
      </c>
      <c r="G276" s="343">
        <f>IF(SUM(F268:F270)=0,0,RUNT!F54)</f>
        <v>0</v>
      </c>
      <c r="H276" s="344">
        <f>IF(SUM(F268:F270)=0,0,RUNT!F54)</f>
        <v>0</v>
      </c>
      <c r="I276" s="460"/>
    </row>
    <row r="277" spans="1:9" x14ac:dyDescent="0.25">
      <c r="A277" s="455" t="str">
        <f>UVB!A88</f>
        <v>CAMBIO DE EMPRESA</v>
      </c>
      <c r="B277" s="50" t="s">
        <v>34</v>
      </c>
      <c r="C277" s="34"/>
      <c r="D277" s="35">
        <f>SUM(D278:D280)</f>
        <v>0</v>
      </c>
      <c r="E277" s="36">
        <f>SUM(E278:E280)</f>
        <v>0</v>
      </c>
      <c r="F277" s="37">
        <f>SUM(F278:F280)</f>
        <v>197000</v>
      </c>
      <c r="G277" s="38">
        <f>SUM(G278:G280)</f>
        <v>0</v>
      </c>
      <c r="H277" s="65">
        <f>SUM(H278:H280)</f>
        <v>0</v>
      </c>
      <c r="I277" s="458" t="s">
        <v>32</v>
      </c>
    </row>
    <row r="278" spans="1:9" outlineLevel="3" x14ac:dyDescent="0.25">
      <c r="A278" s="456"/>
      <c r="B278" s="51" t="str">
        <f>UVB!B88</f>
        <v>DERECHOS MUNICIPALES</v>
      </c>
      <c r="C278" s="9"/>
      <c r="D278" s="19">
        <f>ROUNDUP(($B$2*UVB!C88),-3)</f>
        <v>0</v>
      </c>
      <c r="E278" s="14">
        <f>ROUNDUP(($B$2*UVB!D88),-3)</f>
        <v>0</v>
      </c>
      <c r="F278" s="15">
        <f>ROUNDUP(($B$2*UVB!E88),-3)</f>
        <v>197000</v>
      </c>
      <c r="G278" s="21">
        <f>ROUNDUP(($B$2*UVB!F88),-3)</f>
        <v>0</v>
      </c>
      <c r="H278" s="66">
        <f>ROUNDUP(($B$2*UVB!G88),-3)</f>
        <v>0</v>
      </c>
      <c r="I278" s="459"/>
    </row>
    <row r="279" spans="1:9" outlineLevel="3" x14ac:dyDescent="0.25">
      <c r="A279" s="456"/>
      <c r="B279" s="51" t="str">
        <f>UVB!B89</f>
        <v>LAMINA</v>
      </c>
      <c r="C279" s="9"/>
      <c r="D279" s="19">
        <f>ROUNDUP(($B$2*UVB!C89),-3)</f>
        <v>0</v>
      </c>
      <c r="E279" s="14">
        <f>ROUNDUP(($B$2*UVB!D89),-3)</f>
        <v>0</v>
      </c>
      <c r="F279" s="15">
        <f>ROUNDUP(($B$2*UVB!E89),-3)</f>
        <v>0</v>
      </c>
      <c r="G279" s="21">
        <f>ROUNDUP(($B$2*UVB!F89),-3)</f>
        <v>0</v>
      </c>
      <c r="H279" s="66">
        <f>ROUNDUP(($B$2*UVB!G89),-3)</f>
        <v>0</v>
      </c>
      <c r="I279" s="459"/>
    </row>
    <row r="280" spans="1:9" outlineLevel="3" x14ac:dyDescent="0.25">
      <c r="A280" s="456"/>
      <c r="B280" s="51" t="str">
        <f>UVB!B90</f>
        <v>PLACA</v>
      </c>
      <c r="C280" s="9"/>
      <c r="D280" s="19">
        <f>ROUNDUP(($B$2*UVB!C90),-3)</f>
        <v>0</v>
      </c>
      <c r="E280" s="14">
        <f>ROUNDUP(($B$2*UVB!D90),-3)</f>
        <v>0</v>
      </c>
      <c r="F280" s="15">
        <f>ROUNDUP(($B$2*UVB!E90),-3)</f>
        <v>0</v>
      </c>
      <c r="G280" s="21">
        <f>ROUNDUP(($B$2*UVB!F90),-3)</f>
        <v>0</v>
      </c>
      <c r="H280" s="66">
        <f>ROUNDUP(($B$2*UVB!G90),-3)</f>
        <v>0</v>
      </c>
      <c r="I280" s="459"/>
    </row>
    <row r="281" spans="1:9" ht="15.75" outlineLevel="1" thickBot="1" x14ac:dyDescent="0.3">
      <c r="A281" s="456"/>
      <c r="B281" s="53" t="s">
        <v>36</v>
      </c>
      <c r="C281" s="29"/>
      <c r="D281" s="30">
        <f>IF(SUM(D278:D280)=0,0,SUM(D283:D286))</f>
        <v>0</v>
      </c>
      <c r="E281" s="31">
        <f>IF(SUM(E278:E280)=0,0,SUM(E283:E286))</f>
        <v>0</v>
      </c>
      <c r="F281" s="32">
        <f>IF(SUM(F278:F280)=0,0,SUM(F283:F286))</f>
        <v>22100</v>
      </c>
      <c r="G281" s="33">
        <f>IF(SUM(G278:G280)=0,0,SUM(G283:G286))</f>
        <v>0</v>
      </c>
      <c r="H281" s="68">
        <f>IF(SUM(H278:H280)=0,0,SUM(H283:H286))</f>
        <v>0</v>
      </c>
      <c r="I281" s="459"/>
    </row>
    <row r="282" spans="1:9" ht="15.75" outlineLevel="1" thickBot="1" x14ac:dyDescent="0.3">
      <c r="A282" s="456"/>
      <c r="B282" s="54" t="s">
        <v>35</v>
      </c>
      <c r="C282" s="45"/>
      <c r="D282" s="46">
        <f>SUM(D278:D280,D283:D286)</f>
        <v>0</v>
      </c>
      <c r="E282" s="47">
        <f>SUM(E278:E280,E283:E286)</f>
        <v>0</v>
      </c>
      <c r="F282" s="48">
        <f>SUM(F278:F280,F283:F286)</f>
        <v>219100</v>
      </c>
      <c r="G282" s="49">
        <f>SUM(G278:G280,G283:G286)</f>
        <v>0</v>
      </c>
      <c r="H282" s="72">
        <f>SUM(H278:H280,H283:H286)</f>
        <v>0</v>
      </c>
      <c r="I282" s="459"/>
    </row>
    <row r="283" spans="1:9" outlineLevel="2" x14ac:dyDescent="0.25">
      <c r="A283" s="456"/>
      <c r="B283" s="55" t="s">
        <v>186</v>
      </c>
      <c r="C283" s="23"/>
      <c r="D283" s="24">
        <f>IF(SUM(D278:D280)=0,0,IF(SUM(D278:D280)&gt;=$H$3,ROUNDUP((SUM(D278:D280)*0.01),-3),$B$3))</f>
        <v>0</v>
      </c>
      <c r="E283" s="25">
        <f>IF(SUM(E278:E280)=0,0,IF(SUM(E278:E280)&gt;=$H$3,ROUNDUP((SUM(E278:E280)*0.01),-3),$B$3))</f>
        <v>0</v>
      </c>
      <c r="F283" s="26">
        <f>B3</f>
        <v>14500</v>
      </c>
      <c r="G283" s="27">
        <f>IF(SUM(G278:G280)=0,0,IF(SUM(G278:G280)&gt;=$H$3,ROUNDUP((SUM(G278:G280)*0.01),-3),$B$3))</f>
        <v>0</v>
      </c>
      <c r="H283" s="70">
        <f>IF(SUM(H278:H280)=0,0,IF(SUM(H278:H280)&gt;=$H$3,ROUNDUP((SUM(H278:H280)*0.01),-3),$B$3))</f>
        <v>0</v>
      </c>
      <c r="I283" s="459"/>
    </row>
    <row r="284" spans="1:9" outlineLevel="2" x14ac:dyDescent="0.25">
      <c r="A284" s="456"/>
      <c r="B284" t="s">
        <v>185</v>
      </c>
      <c r="C284" s="9"/>
      <c r="D284" s="19">
        <f>IF(SUM(D278:D280)=0,0,$B$4)</f>
        <v>0</v>
      </c>
      <c r="E284" s="14">
        <f>IF(SUM(E278:E280)=0,0,$B$4)</f>
        <v>0</v>
      </c>
      <c r="F284" s="15">
        <f>IF(SUM(F278:F280)=0,0,$B$4)</f>
        <v>7600</v>
      </c>
      <c r="G284" s="21">
        <f>IF(SUM(G278:G280)=0,0,$B$4)</f>
        <v>0</v>
      </c>
      <c r="H284" s="66">
        <f>IF(SUM(H278:H280)=0,0,$B$4)</f>
        <v>0</v>
      </c>
      <c r="I284" s="459"/>
    </row>
    <row r="285" spans="1:9" outlineLevel="2" x14ac:dyDescent="0.25">
      <c r="A285" s="456"/>
      <c r="B285" s="336" t="s">
        <v>11</v>
      </c>
      <c r="C285" s="337"/>
      <c r="D285" s="286">
        <f>IF($I$277="N",0,(ROUND(((SUM(D278:D280)*$H$1)/100),0))*100)</f>
        <v>0</v>
      </c>
      <c r="E285" s="287">
        <f>IF($I$277="N",0,(ROUND(((SUM(E278:E280)*$H$1)/100),0))*100)</f>
        <v>0</v>
      </c>
      <c r="F285" s="288">
        <f>IF($I$277="N",0,(ROUND(((SUM(F278:F280)*$H$1)/100),0))*100)</f>
        <v>0</v>
      </c>
      <c r="G285" s="292">
        <f>IF($I$277="N",0,(ROUND(((SUM(G278:G280)*$H$1)/100),0))*100)</f>
        <v>0</v>
      </c>
      <c r="H285" s="293">
        <f>IF($I$277="N",0,(ROUND(((SUM(H278:H280)*$H$1)/100),0))*100)</f>
        <v>0</v>
      </c>
      <c r="I285" s="459"/>
    </row>
    <row r="286" spans="1:9" ht="15.75" outlineLevel="2" thickBot="1" x14ac:dyDescent="0.3">
      <c r="A286" s="457"/>
      <c r="B286" s="338" t="s">
        <v>12</v>
      </c>
      <c r="C286" s="339"/>
      <c r="D286" s="340">
        <f>IF(SUM(D278:D280)=0,0,RUNT!F64)</f>
        <v>0</v>
      </c>
      <c r="E286" s="341">
        <f>IF(SUM(E278:E280)=0,0,RUNT!F64)</f>
        <v>0</v>
      </c>
      <c r="F286" s="342">
        <f>IF(SUM(F278:F280)=0,0,RUNT!F64)</f>
        <v>0</v>
      </c>
      <c r="G286" s="343">
        <f>IF(SUM(F278:F280)=0,0,RUNT!F64)</f>
        <v>0</v>
      </c>
      <c r="H286" s="344">
        <f>IF(SUM(F278:F280)=0,0,RUNT!F64)</f>
        <v>0</v>
      </c>
      <c r="I286" s="460"/>
    </row>
    <row r="287" spans="1:9" x14ac:dyDescent="0.25">
      <c r="A287" s="455" t="str">
        <f>UVB!A91</f>
        <v>VINCULACIÓN /DESVINCULACION A EMPRESA DE TRANSPORTE PUBLICO</v>
      </c>
      <c r="B287" s="50" t="s">
        <v>34</v>
      </c>
      <c r="C287" s="34"/>
      <c r="D287" s="35">
        <f>SUM(D288:D290)</f>
        <v>0</v>
      </c>
      <c r="E287" s="36">
        <f>SUM(E288:E290)</f>
        <v>0</v>
      </c>
      <c r="F287" s="37">
        <f>SUM(F288:F290)</f>
        <v>91000</v>
      </c>
      <c r="G287" s="38">
        <f>SUM(G288:G290)</f>
        <v>0</v>
      </c>
      <c r="H287" s="65">
        <f>SUM(H288:H290)</f>
        <v>0</v>
      </c>
      <c r="I287" s="458" t="s">
        <v>32</v>
      </c>
    </row>
    <row r="288" spans="1:9" outlineLevel="3" x14ac:dyDescent="0.25">
      <c r="A288" s="456"/>
      <c r="B288" s="51" t="str">
        <f>UVB!B91</f>
        <v>DERECHOS MUNICIPALES</v>
      </c>
      <c r="C288" s="9"/>
      <c r="D288" s="19">
        <f>ROUNDUP(($B$2*UVB!C91),-3)</f>
        <v>0</v>
      </c>
      <c r="E288" s="14">
        <f>ROUNDUP(($B$2*UVB!D91),-3)</f>
        <v>0</v>
      </c>
      <c r="F288" s="15">
        <f>ROUNDUP(($B$2*UVB!E91),-3)</f>
        <v>91000</v>
      </c>
      <c r="G288" s="21">
        <f>ROUNDUP(($B$2*UVB!F91),-3)</f>
        <v>0</v>
      </c>
      <c r="H288" s="66">
        <f>ROUNDUP(($B$2*UVB!G91),-3)</f>
        <v>0</v>
      </c>
      <c r="I288" s="459"/>
    </row>
    <row r="289" spans="1:9" outlineLevel="3" x14ac:dyDescent="0.25">
      <c r="A289" s="456"/>
      <c r="B289" s="51" t="str">
        <f>UVB!B92</f>
        <v>LAMINA</v>
      </c>
      <c r="C289" s="9"/>
      <c r="D289" s="19">
        <f>ROUNDUP(($B$2*UVB!C92),-3)</f>
        <v>0</v>
      </c>
      <c r="E289" s="14">
        <f>ROUNDUP(($B$2*UVB!D92),-3)</f>
        <v>0</v>
      </c>
      <c r="F289" s="15">
        <f>ROUNDUP(($B$2*UVB!E92),-3)</f>
        <v>0</v>
      </c>
      <c r="G289" s="21">
        <f>ROUNDUP(($B$2*UVB!F92),-3)</f>
        <v>0</v>
      </c>
      <c r="H289" s="66">
        <f>ROUNDUP(($B$2*UVB!G92),-3)</f>
        <v>0</v>
      </c>
      <c r="I289" s="459"/>
    </row>
    <row r="290" spans="1:9" outlineLevel="3" x14ac:dyDescent="0.25">
      <c r="A290" s="456"/>
      <c r="B290" s="51" t="str">
        <f>UVB!B93</f>
        <v>PLACA</v>
      </c>
      <c r="C290" s="9"/>
      <c r="D290" s="19">
        <f>ROUNDUP(($B$2*UVB!C93),-3)</f>
        <v>0</v>
      </c>
      <c r="E290" s="14">
        <f>ROUNDUP(($B$2*UVB!D93),-3)</f>
        <v>0</v>
      </c>
      <c r="F290" s="15">
        <f>ROUNDUP(($B$2*UVB!E93),-3)</f>
        <v>0</v>
      </c>
      <c r="G290" s="21">
        <f>ROUNDUP(($B$2*UVB!F93),-3)</f>
        <v>0</v>
      </c>
      <c r="H290" s="66">
        <f>ROUNDUP(($B$2*UVB!G93),-3)</f>
        <v>0</v>
      </c>
      <c r="I290" s="459"/>
    </row>
    <row r="291" spans="1:9" ht="15.75" outlineLevel="1" thickBot="1" x14ac:dyDescent="0.3">
      <c r="A291" s="456"/>
      <c r="B291" s="53" t="s">
        <v>36</v>
      </c>
      <c r="C291" s="29"/>
      <c r="D291" s="30">
        <f>IF(SUM(D288:D290)=0,0,SUM(D293:D296))</f>
        <v>0</v>
      </c>
      <c r="E291" s="31">
        <f>IF(SUM(E288:E290)=0,0,SUM(E293:E296))</f>
        <v>0</v>
      </c>
      <c r="F291" s="32">
        <f>IF(SUM(F288:F290)=0,0,SUM(F293:F296))</f>
        <v>22100</v>
      </c>
      <c r="G291" s="33">
        <f>IF(SUM(G288:G290)=0,0,SUM(G293:G296))</f>
        <v>0</v>
      </c>
      <c r="H291" s="68">
        <f>IF(SUM(H288:H290)=0,0,SUM(H293:H296))</f>
        <v>0</v>
      </c>
      <c r="I291" s="459"/>
    </row>
    <row r="292" spans="1:9" ht="15.75" outlineLevel="1" thickBot="1" x14ac:dyDescent="0.3">
      <c r="A292" s="456"/>
      <c r="B292" s="54" t="s">
        <v>35</v>
      </c>
      <c r="C292" s="45"/>
      <c r="D292" s="46">
        <f>SUM(D288:D290,D293:D296)</f>
        <v>0</v>
      </c>
      <c r="E292" s="47">
        <f>SUM(E288:E290,E293:E296)</f>
        <v>0</v>
      </c>
      <c r="F292" s="48">
        <f>SUM(F288:F290,F293:F296)</f>
        <v>113100</v>
      </c>
      <c r="G292" s="49">
        <f>SUM(G288:G290,G293:G296)</f>
        <v>0</v>
      </c>
      <c r="H292" s="72">
        <f>SUM(H288:H290,H293:H296)</f>
        <v>0</v>
      </c>
      <c r="I292" s="459"/>
    </row>
    <row r="293" spans="1:9" outlineLevel="2" x14ac:dyDescent="0.25">
      <c r="A293" s="456"/>
      <c r="B293" s="55" t="s">
        <v>186</v>
      </c>
      <c r="C293" s="23"/>
      <c r="D293" s="24">
        <f>IF(SUM(D288:D290)=0,0,IF(SUM(D288:D290)&gt;=$H$3,ROUNDUP((SUM(D288:D290)*0.01),-3),$B$3))</f>
        <v>0</v>
      </c>
      <c r="E293" s="25">
        <f>IF(SUM(E288:E290)=0,0,IF(SUM(E288:E290)&gt;=$H$3,ROUNDUP((SUM(E288:E290)*0.01),-3),$B$3))</f>
        <v>0</v>
      </c>
      <c r="F293" s="26">
        <f>B3</f>
        <v>14500</v>
      </c>
      <c r="G293" s="27">
        <f>IF(SUM(G288:G290)=0,0,IF(SUM(G288:G290)&gt;=$H$3,ROUNDUP((SUM(G288:G290)*0.01),-3),$B$3))</f>
        <v>0</v>
      </c>
      <c r="H293" s="70">
        <f>IF(SUM(H288:H290)=0,0,IF(SUM(H288:H290)&gt;=$H$3,ROUNDUP((SUM(H288:H290)*0.01),-3),$B$3))</f>
        <v>0</v>
      </c>
      <c r="I293" s="459"/>
    </row>
    <row r="294" spans="1:9" outlineLevel="2" x14ac:dyDescent="0.25">
      <c r="A294" s="456"/>
      <c r="B294" t="s">
        <v>185</v>
      </c>
      <c r="C294" s="9"/>
      <c r="D294" s="19">
        <f>IF(SUM(D288:D290)=0,0,$B$4)</f>
        <v>0</v>
      </c>
      <c r="E294" s="14">
        <f>IF(SUM(E288:E290)=0,0,$B$4)</f>
        <v>0</v>
      </c>
      <c r="F294" s="15">
        <f>IF(SUM(F288:F290)=0,0,$B$4)</f>
        <v>7600</v>
      </c>
      <c r="G294" s="21">
        <f>IF(SUM(G288:G290)=0,0,$B$4)</f>
        <v>0</v>
      </c>
      <c r="H294" s="66">
        <f>IF(SUM(H288:H290)=0,0,$B$4)</f>
        <v>0</v>
      </c>
      <c r="I294" s="459"/>
    </row>
    <row r="295" spans="1:9" outlineLevel="2" x14ac:dyDescent="0.25">
      <c r="A295" s="456"/>
      <c r="B295" s="336" t="s">
        <v>11</v>
      </c>
      <c r="C295" s="337"/>
      <c r="D295" s="286">
        <f>IF($I$287="N",0,(ROUND(((SUM(D288:D290)*$H$1)/100),0))*100)</f>
        <v>0</v>
      </c>
      <c r="E295" s="287">
        <f>IF($I$287="N",0,(ROUND(((SUM(E288:E290)*$H$1)/100),0))*100)</f>
        <v>0</v>
      </c>
      <c r="F295" s="288">
        <f>IF($I$287="N",0,(ROUND(((SUM(F288:F290)*$H$1)/100),0))*100)</f>
        <v>0</v>
      </c>
      <c r="G295" s="292">
        <f>IF($I$287="N",0,(ROUND(((SUM(G288:G290)*$H$1)/100),0))*100)</f>
        <v>0</v>
      </c>
      <c r="H295" s="293">
        <f>IF($I$287="N",0,(ROUND(((SUM(H288:H290)*$H$1)/100),0))*100)</f>
        <v>0</v>
      </c>
      <c r="I295" s="459"/>
    </row>
    <row r="296" spans="1:9" ht="15.75" outlineLevel="2" thickBot="1" x14ac:dyDescent="0.3">
      <c r="A296" s="457"/>
      <c r="B296" s="338" t="s">
        <v>12</v>
      </c>
      <c r="C296" s="339"/>
      <c r="D296" s="340">
        <f>IF(SUM(D288:D290)=0,0,RUNT!F65)</f>
        <v>0</v>
      </c>
      <c r="E296" s="341">
        <f>IF(SUM(E288:E290)=0,0,RUNT!F65)</f>
        <v>0</v>
      </c>
      <c r="F296" s="342">
        <f>IF(SUM(F288:F290)=0,0,RUNT!F65)</f>
        <v>0</v>
      </c>
      <c r="G296" s="343">
        <f>IF(SUM(F288:F290)=0,0,RUNT!F65)</f>
        <v>0</v>
      </c>
      <c r="H296" s="344">
        <f>IF(SUM(F288:F290)=0,0,RUNT!F65)</f>
        <v>0</v>
      </c>
      <c r="I296" s="460"/>
    </row>
    <row r="297" spans="1:9" x14ac:dyDescent="0.25">
      <c r="A297" s="455" t="str">
        <f>UVB!A94</f>
        <v>EXPEDICION TARJETA DE OPERACIÓN / RENOVACION TARJETA DE OPERACIÓN</v>
      </c>
      <c r="B297" s="50" t="s">
        <v>34</v>
      </c>
      <c r="C297" s="34"/>
      <c r="D297" s="35">
        <f>SUM(D298:D300)</f>
        <v>0</v>
      </c>
      <c r="E297" s="36">
        <f>SUM(E298:E300)</f>
        <v>0</v>
      </c>
      <c r="F297" s="37">
        <f>SUM(F298:F300)</f>
        <v>87000</v>
      </c>
      <c r="G297" s="38">
        <f>SUM(G298:G300)</f>
        <v>0</v>
      </c>
      <c r="H297" s="65">
        <f>SUM(H298:H300)</f>
        <v>0</v>
      </c>
      <c r="I297" s="458" t="s">
        <v>32</v>
      </c>
    </row>
    <row r="298" spans="1:9" outlineLevel="3" x14ac:dyDescent="0.25">
      <c r="A298" s="456"/>
      <c r="B298" s="51" t="str">
        <f>UVB!B94</f>
        <v>DERECHOS MUNICIPALES</v>
      </c>
      <c r="C298" s="9"/>
      <c r="D298" s="19">
        <f>ROUNDUP(($B$2*UVB!C94),-3)</f>
        <v>0</v>
      </c>
      <c r="E298" s="14">
        <f>ROUNDUP(($B$2*UVB!D94),-3)</f>
        <v>0</v>
      </c>
      <c r="F298" s="15">
        <f>ROUNDUP(($B$2*UVB!E94),-3)</f>
        <v>50000</v>
      </c>
      <c r="G298" s="21">
        <f>ROUNDUP(($B$2*UVB!F94),-3)</f>
        <v>0</v>
      </c>
      <c r="H298" s="66">
        <f>ROUNDUP(($B$2*UVB!G94),-3)</f>
        <v>0</v>
      </c>
      <c r="I298" s="459"/>
    </row>
    <row r="299" spans="1:9" outlineLevel="3" x14ac:dyDescent="0.25">
      <c r="A299" s="456"/>
      <c r="B299" s="51" t="str">
        <f>UVB!B95</f>
        <v>LAMINA</v>
      </c>
      <c r="C299" s="9"/>
      <c r="D299" s="19">
        <f>ROUNDUP(($B$2*UVB!C95),-3)</f>
        <v>0</v>
      </c>
      <c r="E299" s="14">
        <f>ROUNDUP(($B$2*UVB!D95),-3)</f>
        <v>0</v>
      </c>
      <c r="F299" s="15">
        <f>ROUNDUP(($B$2*UVB!E95),-3)</f>
        <v>37000</v>
      </c>
      <c r="G299" s="21">
        <f>ROUNDUP(($B$2*UVB!F95),-3)</f>
        <v>0</v>
      </c>
      <c r="H299" s="66">
        <f>ROUNDUP(($B$2*UVB!G95),-3)</f>
        <v>0</v>
      </c>
      <c r="I299" s="459"/>
    </row>
    <row r="300" spans="1:9" outlineLevel="3" x14ac:dyDescent="0.25">
      <c r="A300" s="456"/>
      <c r="B300" s="51" t="str">
        <f>UVB!B96</f>
        <v>PLACA</v>
      </c>
      <c r="C300" s="9"/>
      <c r="D300" s="19">
        <f>ROUNDUP(($B$2*UVB!C96),-3)</f>
        <v>0</v>
      </c>
      <c r="E300" s="14">
        <f>ROUNDUP(($B$2*UVB!D96),-3)</f>
        <v>0</v>
      </c>
      <c r="F300" s="15">
        <f>ROUNDUP(($B$2*UVB!E96),-3)</f>
        <v>0</v>
      </c>
      <c r="G300" s="21">
        <f>ROUNDUP(($B$2*UVB!F96),-3)</f>
        <v>0</v>
      </c>
      <c r="H300" s="66">
        <f>ROUNDUP(($B$2*UVB!G96),-3)</f>
        <v>0</v>
      </c>
      <c r="I300" s="459"/>
    </row>
    <row r="301" spans="1:9" ht="15.75" outlineLevel="1" thickBot="1" x14ac:dyDescent="0.3">
      <c r="A301" s="456"/>
      <c r="B301" s="53" t="s">
        <v>36</v>
      </c>
      <c r="C301" s="29"/>
      <c r="D301" s="30">
        <f>IF(SUM(D298:D300)=0,0,SUM(D303:D306))</f>
        <v>0</v>
      </c>
      <c r="E301" s="31">
        <f>IF(SUM(E298:E300)=0,0,SUM(E303:E306))</f>
        <v>0</v>
      </c>
      <c r="F301" s="32">
        <f>IF(SUM(F298:F300)=0,0,SUM(F303:F306))</f>
        <v>22100</v>
      </c>
      <c r="G301" s="33">
        <f>IF(SUM(G298:G300)=0,0,SUM(G303:G306))</f>
        <v>0</v>
      </c>
      <c r="H301" s="68">
        <f>IF(SUM(H298:H300)=0,0,SUM(H303:H306))</f>
        <v>0</v>
      </c>
      <c r="I301" s="459"/>
    </row>
    <row r="302" spans="1:9" ht="15.75" outlineLevel="1" thickBot="1" x14ac:dyDescent="0.3">
      <c r="A302" s="456"/>
      <c r="B302" s="54" t="s">
        <v>35</v>
      </c>
      <c r="C302" s="45"/>
      <c r="D302" s="46">
        <f>SUM(D298:D300,D303:D306)</f>
        <v>0</v>
      </c>
      <c r="E302" s="47">
        <f>SUM(E298:E300,E303:E306)</f>
        <v>0</v>
      </c>
      <c r="F302" s="48">
        <f>SUM(F298:F300,F303:F306)</f>
        <v>109100</v>
      </c>
      <c r="G302" s="49">
        <f>SUM(G298:G300,G303:G306)</f>
        <v>0</v>
      </c>
      <c r="H302" s="72">
        <f>SUM(H298:H300,H303:H306)</f>
        <v>0</v>
      </c>
      <c r="I302" s="459"/>
    </row>
    <row r="303" spans="1:9" outlineLevel="2" x14ac:dyDescent="0.25">
      <c r="A303" s="456"/>
      <c r="B303" s="55" t="s">
        <v>186</v>
      </c>
      <c r="C303" s="23"/>
      <c r="D303" s="24">
        <f>IF(SUM(D298:D300)=0,0,IF(SUM(D298:D300)&gt;=$H$3,ROUNDUP((SUM(D298:D300)*0.01),-3),$B$3))</f>
        <v>0</v>
      </c>
      <c r="E303" s="25">
        <f>IF(SUM(E298:E300)=0,0,IF(SUM(E298:E300)&gt;=$H$3,ROUNDUP((SUM(E298:E300)*0.01),-3),$B$3))</f>
        <v>0</v>
      </c>
      <c r="F303" s="26">
        <f>B3</f>
        <v>14500</v>
      </c>
      <c r="G303" s="27">
        <f>IF(SUM(G298:G300)=0,0,IF(SUM(G298:G300)&gt;=$H$3,ROUNDUP((SUM(G298:G300)*0.01),-3),$B$3))</f>
        <v>0</v>
      </c>
      <c r="H303" s="70">
        <f>IF(SUM(H298:H300)=0,0,IF(SUM(H298:H300)&gt;=$H$3,ROUNDUP((SUM(H298:H300)*0.01),-3),$B$3))</f>
        <v>0</v>
      </c>
      <c r="I303" s="459"/>
    </row>
    <row r="304" spans="1:9" outlineLevel="2" x14ac:dyDescent="0.25">
      <c r="A304" s="456"/>
      <c r="B304" t="s">
        <v>185</v>
      </c>
      <c r="C304" s="9"/>
      <c r="D304" s="19">
        <f>IF(SUM(D298:D300)=0,0,$B$4)</f>
        <v>0</v>
      </c>
      <c r="E304" s="14">
        <f>IF(SUM(E298:E300)=0,0,$B$4)</f>
        <v>0</v>
      </c>
      <c r="F304" s="15">
        <f>IF(SUM(F298:F300)=0,0,$B$4)</f>
        <v>7600</v>
      </c>
      <c r="G304" s="21">
        <f>IF(SUM(G298:G300)=0,0,$B$4)</f>
        <v>0</v>
      </c>
      <c r="H304" s="66">
        <f>IF(SUM(H298:H300)=0,0,$B$4)</f>
        <v>0</v>
      </c>
      <c r="I304" s="459"/>
    </row>
    <row r="305" spans="1:9" outlineLevel="2" x14ac:dyDescent="0.25">
      <c r="A305" s="456"/>
      <c r="B305" s="336" t="s">
        <v>11</v>
      </c>
      <c r="C305" s="337"/>
      <c r="D305" s="286">
        <f>IF($I$297="N",0,(ROUND(((SUM(D298:D300)*$H$1)/100),0))*100)</f>
        <v>0</v>
      </c>
      <c r="E305" s="287">
        <f>IF($I$297="N",0,(ROUND(((SUM(E298:E300)*$H$1)/100),0))*100)</f>
        <v>0</v>
      </c>
      <c r="F305" s="288">
        <f>IF($I$297="N",0,(ROUND(((SUM(F298:F300)*$H$1)/100),0))*100)</f>
        <v>0</v>
      </c>
      <c r="G305" s="292">
        <f>IF($I$297="N",0,(ROUND(((SUM(G298:G300)*$H$1)/100),0))*100)</f>
        <v>0</v>
      </c>
      <c r="H305" s="293">
        <f>IF($I$297="N",0,(ROUND(((SUM(H298:H300)*$H$1)/100),0))*100)</f>
        <v>0</v>
      </c>
      <c r="I305" s="459"/>
    </row>
    <row r="306" spans="1:9" ht="15.75" outlineLevel="2" thickBot="1" x14ac:dyDescent="0.3">
      <c r="A306" s="457"/>
      <c r="B306" s="338" t="s">
        <v>12</v>
      </c>
      <c r="C306" s="339"/>
      <c r="D306" s="340">
        <f>IF(SUM(D298:D300)=0,0,RUNT!F66)</f>
        <v>0</v>
      </c>
      <c r="E306" s="341">
        <f>IF(SUM(E298:E300)=0,0,RUNT!F66)</f>
        <v>0</v>
      </c>
      <c r="F306" s="342">
        <f>IF(SUM(F298:F300)=0,0,RUNT!F66)</f>
        <v>0</v>
      </c>
      <c r="G306" s="343">
        <f>IF(SUM(F298:F300)=0,0,RUNT!F66)</f>
        <v>0</v>
      </c>
      <c r="H306" s="344">
        <f>IF(SUM(F298:F300)=0,0,RUNT!F66)</f>
        <v>0</v>
      </c>
      <c r="I306" s="460"/>
    </row>
    <row r="307" spans="1:9" x14ac:dyDescent="0.25">
      <c r="A307" s="455" t="str">
        <f>UVB!A97</f>
        <v>DUPLICADO TARJETA DE OPERACIÓN / MODIFICACION TARJETA DE OPERACIÓN</v>
      </c>
      <c r="B307" s="50" t="s">
        <v>34</v>
      </c>
      <c r="C307" s="34"/>
      <c r="D307" s="35">
        <f>SUM(D308:D310)</f>
        <v>0</v>
      </c>
      <c r="E307" s="36">
        <f>SUM(E308:E310)</f>
        <v>0</v>
      </c>
      <c r="F307" s="37">
        <f>SUM(F308:F310)</f>
        <v>62000</v>
      </c>
      <c r="G307" s="38">
        <f>SUM(G308:G310)</f>
        <v>0</v>
      </c>
      <c r="H307" s="65">
        <f>SUM(H308:H310)</f>
        <v>0</v>
      </c>
      <c r="I307" s="458" t="s">
        <v>32</v>
      </c>
    </row>
    <row r="308" spans="1:9" outlineLevel="3" x14ac:dyDescent="0.25">
      <c r="A308" s="456"/>
      <c r="B308" s="51" t="str">
        <f>UVB!B97</f>
        <v>DERECHOS MUNICIPALES</v>
      </c>
      <c r="C308" s="9"/>
      <c r="D308" s="19">
        <f>ROUNDUP(($B$2*UVB!C97),-3)</f>
        <v>0</v>
      </c>
      <c r="E308" s="14">
        <f>ROUNDUP(($B$2*UVB!D97),-3)</f>
        <v>0</v>
      </c>
      <c r="F308" s="15">
        <f>ROUNDUP(($B$2*UVB!E97),-3)</f>
        <v>25000</v>
      </c>
      <c r="G308" s="21">
        <f>ROUNDUP(($B$2*UVB!F97),-3)</f>
        <v>0</v>
      </c>
      <c r="H308" s="66">
        <f>ROUNDUP(($B$2*UVB!G97),-3)</f>
        <v>0</v>
      </c>
      <c r="I308" s="459"/>
    </row>
    <row r="309" spans="1:9" outlineLevel="3" x14ac:dyDescent="0.25">
      <c r="A309" s="456"/>
      <c r="B309" s="51" t="str">
        <f>UVB!B98</f>
        <v>LAMINA</v>
      </c>
      <c r="C309" s="9"/>
      <c r="D309" s="19">
        <f>ROUNDUP(($B$2*UVB!C98),-3)</f>
        <v>0</v>
      </c>
      <c r="E309" s="14">
        <f>ROUNDUP(($B$2*UVB!D98),-3)</f>
        <v>0</v>
      </c>
      <c r="F309" s="15">
        <f>ROUNDUP(($B$2*UVB!E98),-3)</f>
        <v>37000</v>
      </c>
      <c r="G309" s="21">
        <f>ROUNDUP(($B$2*UVB!F98),-3)</f>
        <v>0</v>
      </c>
      <c r="H309" s="66">
        <f>ROUNDUP(($B$2*UVB!G98),-3)</f>
        <v>0</v>
      </c>
      <c r="I309" s="459"/>
    </row>
    <row r="310" spans="1:9" outlineLevel="3" x14ac:dyDescent="0.25">
      <c r="A310" s="456"/>
      <c r="B310" s="51" t="str">
        <f>UVB!B99</f>
        <v>PLACA</v>
      </c>
      <c r="C310" s="9"/>
      <c r="D310" s="19">
        <f>ROUNDUP(($B$2*UVB!C99),-3)</f>
        <v>0</v>
      </c>
      <c r="E310" s="14">
        <f>ROUNDUP(($B$2*UVB!D99),-3)</f>
        <v>0</v>
      </c>
      <c r="F310" s="15">
        <f>ROUNDUP(($B$2*UVB!E99),-3)</f>
        <v>0</v>
      </c>
      <c r="G310" s="21">
        <f>ROUNDUP(($B$2*UVB!F99),-3)</f>
        <v>0</v>
      </c>
      <c r="H310" s="66">
        <f>ROUNDUP(($B$2*UVB!G99),-3)</f>
        <v>0</v>
      </c>
      <c r="I310" s="459"/>
    </row>
    <row r="311" spans="1:9" ht="15.75" outlineLevel="1" thickBot="1" x14ac:dyDescent="0.3">
      <c r="A311" s="456"/>
      <c r="B311" s="53" t="s">
        <v>36</v>
      </c>
      <c r="C311" s="29"/>
      <c r="D311" s="30">
        <f>IF(SUM(D308:D310)=0,0,SUM(D313:D316))</f>
        <v>0</v>
      </c>
      <c r="E311" s="31">
        <f>IF(SUM(E308:E310)=0,0,SUM(E313:E316))</f>
        <v>0</v>
      </c>
      <c r="F311" s="32">
        <f>IF(SUM(F308:F310)=0,0,SUM(F313:F316))</f>
        <v>22100</v>
      </c>
      <c r="G311" s="33">
        <f>IF(SUM(G308:G310)=0,0,SUM(G313:G316))</f>
        <v>0</v>
      </c>
      <c r="H311" s="68">
        <f>IF(SUM(H308:H310)=0,0,SUM(H313:H316))</f>
        <v>0</v>
      </c>
      <c r="I311" s="459"/>
    </row>
    <row r="312" spans="1:9" ht="15.75" outlineLevel="1" thickBot="1" x14ac:dyDescent="0.3">
      <c r="A312" s="456"/>
      <c r="B312" s="54" t="s">
        <v>35</v>
      </c>
      <c r="C312" s="45"/>
      <c r="D312" s="46">
        <f>SUM(D308:D310,D313:D316)</f>
        <v>0</v>
      </c>
      <c r="E312" s="47">
        <f>SUM(E308:E310,E313:E316)</f>
        <v>0</v>
      </c>
      <c r="F312" s="48">
        <f>SUM(F308:F310,F313:F316)</f>
        <v>84100</v>
      </c>
      <c r="G312" s="49">
        <f>SUM(G308:G310,G313:G316)</f>
        <v>0</v>
      </c>
      <c r="H312" s="72">
        <f>SUM(H308:H310,H313:H316)</f>
        <v>0</v>
      </c>
      <c r="I312" s="459"/>
    </row>
    <row r="313" spans="1:9" outlineLevel="2" x14ac:dyDescent="0.25">
      <c r="A313" s="456"/>
      <c r="B313" s="55" t="s">
        <v>186</v>
      </c>
      <c r="C313" s="23"/>
      <c r="D313" s="24">
        <f>IF(SUM(D308:D310)=0,0,IF(SUM(D308:D310)&gt;=$H$3,ROUNDUP((SUM(D308:D310)*0.01),-3),$B$3))</f>
        <v>0</v>
      </c>
      <c r="E313" s="25">
        <f>IF(SUM(E308:E310)=0,0,IF(SUM(E308:E310)&gt;=$H$3,ROUNDUP((SUM(E308:E310)*0.01),-3),$B$3))</f>
        <v>0</v>
      </c>
      <c r="F313" s="26">
        <f>B3</f>
        <v>14500</v>
      </c>
      <c r="G313" s="27">
        <f>IF(SUM(G308:G310)=0,0,IF(SUM(G308:G310)&gt;=$H$3,ROUNDUP((SUM(G308:G310)*0.01),-3),$B$3))</f>
        <v>0</v>
      </c>
      <c r="H313" s="70">
        <f>IF(SUM(H308:H310)=0,0,IF(SUM(H308:H310)&gt;=$H$3,ROUNDUP((SUM(H308:H310)*0.01),-3),$B$3))</f>
        <v>0</v>
      </c>
      <c r="I313" s="459"/>
    </row>
    <row r="314" spans="1:9" outlineLevel="2" x14ac:dyDescent="0.25">
      <c r="A314" s="456"/>
      <c r="B314" t="s">
        <v>185</v>
      </c>
      <c r="C314" s="9"/>
      <c r="D314" s="19">
        <f>IF(SUM(D308:D310)=0,0,$B$4)</f>
        <v>0</v>
      </c>
      <c r="E314" s="14">
        <f>IF(SUM(E308:E310)=0,0,$B$4)</f>
        <v>0</v>
      </c>
      <c r="F314" s="15">
        <f>IF(SUM(F308:F310)=0,0,$B$4)</f>
        <v>7600</v>
      </c>
      <c r="G314" s="21">
        <f>IF(SUM(G308:G310)=0,0,$B$4)</f>
        <v>0</v>
      </c>
      <c r="H314" s="66">
        <f>IF(SUM(H308:H310)=0,0,$B$4)</f>
        <v>0</v>
      </c>
      <c r="I314" s="459"/>
    </row>
    <row r="315" spans="1:9" outlineLevel="2" x14ac:dyDescent="0.25">
      <c r="A315" s="456"/>
      <c r="B315" s="336" t="s">
        <v>11</v>
      </c>
      <c r="C315" s="337"/>
      <c r="D315" s="286">
        <f>IF($I$307="N",0,(ROUND(((SUM(D308:D310)*$H$1)/100),0))*100)</f>
        <v>0</v>
      </c>
      <c r="E315" s="287">
        <f>IF($I$307="N",0,(ROUND(((SUM(E308:E310)*$H$1)/100),0))*100)</f>
        <v>0</v>
      </c>
      <c r="F315" s="288">
        <f>IF($I$307="N",0,(ROUND(((SUM(F308:F310)*$H$1)/100),0))*100)</f>
        <v>0</v>
      </c>
      <c r="G315" s="292">
        <f>IF($I$307="N",0,(ROUND(((SUM(G308:G310)*$H$1)/100),0))*100)</f>
        <v>0</v>
      </c>
      <c r="H315" s="293">
        <f>IF($I$307="N",0,(ROUND(((SUM(H308:H310)*$H$1)/100),0))*100)</f>
        <v>0</v>
      </c>
      <c r="I315" s="459"/>
    </row>
    <row r="316" spans="1:9" ht="15.75" outlineLevel="2" thickBot="1" x14ac:dyDescent="0.3">
      <c r="A316" s="457"/>
      <c r="B316" s="338" t="s">
        <v>12</v>
      </c>
      <c r="C316" s="339"/>
      <c r="D316" s="340">
        <f>IF(SUM(D308:D310)=0,0,RUNT!F66)</f>
        <v>0</v>
      </c>
      <c r="E316" s="341">
        <f>IF(SUM(E308:E310)=0,0,RUNT!F66)</f>
        <v>0</v>
      </c>
      <c r="F316" s="342">
        <f>IF(SUM(F308:F310)=0,0,RUNT!F66)</f>
        <v>0</v>
      </c>
      <c r="G316" s="343">
        <f>IF(SUM(F308:F310)=0,0,RUNT!F66)</f>
        <v>0</v>
      </c>
      <c r="H316" s="344">
        <f>IF(SUM(F308:F310)=0,0,RUNT!F66)</f>
        <v>0</v>
      </c>
      <c r="I316" s="460"/>
    </row>
    <row r="317" spans="1:9" x14ac:dyDescent="0.25">
      <c r="A317" s="455" t="str">
        <f>UVB!A100</f>
        <v>REGISTRO DE RUTAS EMPRESAS DE TRANSPORTE PUBLICO</v>
      </c>
      <c r="B317" s="50" t="s">
        <v>34</v>
      </c>
      <c r="C317" s="34"/>
      <c r="D317" s="35">
        <f>SUM(D318:D320)</f>
        <v>0</v>
      </c>
      <c r="E317" s="36">
        <f>SUM(E318:E320)</f>
        <v>0</v>
      </c>
      <c r="F317" s="37">
        <f>SUM(F318:F320)</f>
        <v>3853000</v>
      </c>
      <c r="G317" s="38">
        <f>SUM(G318:G320)</f>
        <v>0</v>
      </c>
      <c r="H317" s="65">
        <f>SUM(H318:H320)</f>
        <v>0</v>
      </c>
      <c r="I317" s="458" t="s">
        <v>31</v>
      </c>
    </row>
    <row r="318" spans="1:9" outlineLevel="3" x14ac:dyDescent="0.25">
      <c r="A318" s="456"/>
      <c r="B318" s="51" t="str">
        <f>UVB!B107</f>
        <v>LAMINA</v>
      </c>
      <c r="C318" s="9"/>
      <c r="D318" s="19">
        <f>ROUNDUP(($B$2*UVB!C100),-3)</f>
        <v>0</v>
      </c>
      <c r="E318" s="14">
        <f>ROUNDUP(($B$2*UVB!D100),-3)</f>
        <v>0</v>
      </c>
      <c r="F318" s="15">
        <f>ROUNDUP(($B$2*UVB!E100),-3)</f>
        <v>3853000</v>
      </c>
      <c r="G318" s="21">
        <f>ROUNDUP(($B$2*UVB!F100),-3)</f>
        <v>0</v>
      </c>
      <c r="H318" s="66">
        <f>ROUNDUP(($B$2*UVB!G100),-3)</f>
        <v>0</v>
      </c>
      <c r="I318" s="459"/>
    </row>
    <row r="319" spans="1:9" outlineLevel="3" x14ac:dyDescent="0.25">
      <c r="A319" s="456"/>
      <c r="B319" s="51" t="str">
        <f>UVB!B108</f>
        <v>PLACA</v>
      </c>
      <c r="C319" s="9"/>
      <c r="D319" s="19">
        <f>ROUNDUP(($B$2*UVB!C101),-3)</f>
        <v>0</v>
      </c>
      <c r="E319" s="14">
        <f>ROUNDUP(($B$2*UVB!D101),-3)</f>
        <v>0</v>
      </c>
      <c r="F319" s="15">
        <f>ROUNDUP(($B$2*UVB!E101),-3)</f>
        <v>0</v>
      </c>
      <c r="G319" s="21">
        <f>ROUNDUP(($B$2*UVB!F101),-3)</f>
        <v>0</v>
      </c>
      <c r="H319" s="66">
        <f>ROUNDUP(($B$2*UVB!G101),-3)</f>
        <v>0</v>
      </c>
      <c r="I319" s="459"/>
    </row>
    <row r="320" spans="1:9" outlineLevel="3" x14ac:dyDescent="0.25">
      <c r="A320" s="456"/>
      <c r="B320" s="51" t="str">
        <f>UVB!B109</f>
        <v>DERECHOS MUNICIPALES</v>
      </c>
      <c r="C320" s="9"/>
      <c r="D320" s="19">
        <f>ROUNDUP(($B$2*UVB!C102),-3)</f>
        <v>0</v>
      </c>
      <c r="E320" s="14">
        <f>ROUNDUP(($B$2*UVB!D102),-3)</f>
        <v>0</v>
      </c>
      <c r="F320" s="15">
        <f>ROUNDUP(($B$2*UVB!E102),-3)</f>
        <v>0</v>
      </c>
      <c r="G320" s="21">
        <f>ROUNDUP(($B$2*UVB!F102),-3)</f>
        <v>0</v>
      </c>
      <c r="H320" s="66">
        <f>ROUNDUP(($B$2*UVB!G102),-3)</f>
        <v>0</v>
      </c>
      <c r="I320" s="459"/>
    </row>
    <row r="321" spans="1:9" ht="15.75" outlineLevel="1" thickBot="1" x14ac:dyDescent="0.3">
      <c r="A321" s="456"/>
      <c r="B321" s="53" t="s">
        <v>36</v>
      </c>
      <c r="C321" s="29"/>
      <c r="D321" s="30">
        <f>IF(SUM(D318:D320)=0,0,SUM(D323:D326))</f>
        <v>0</v>
      </c>
      <c r="E321" s="31">
        <f>IF(SUM(E318:E320)=0,0,SUM(E323:E326))</f>
        <v>0</v>
      </c>
      <c r="F321" s="32">
        <f>IF(SUM(F318:F320)=0,0,SUM(F323:F326))</f>
        <v>2719200</v>
      </c>
      <c r="G321" s="33">
        <f>IF(SUM(G318:G320)=0,0,SUM(G323:G326))</f>
        <v>0</v>
      </c>
      <c r="H321" s="68">
        <f>IF(SUM(H318:H320)=0,0,SUM(H323:H326))</f>
        <v>0</v>
      </c>
      <c r="I321" s="459"/>
    </row>
    <row r="322" spans="1:9" ht="15.75" outlineLevel="1" thickBot="1" x14ac:dyDescent="0.3">
      <c r="A322" s="456"/>
      <c r="B322" s="54" t="s">
        <v>35</v>
      </c>
      <c r="C322" s="45"/>
      <c r="D322" s="46">
        <f>SUM(D318:D320,D323:D326)</f>
        <v>0</v>
      </c>
      <c r="E322" s="47">
        <f>SUM(E318:E320,E323:E326)</f>
        <v>0</v>
      </c>
      <c r="F322" s="48">
        <f>SUM(F318:F320,F323:F326)</f>
        <v>6572200</v>
      </c>
      <c r="G322" s="49">
        <f>SUM(G318:G320,G323:G326)</f>
        <v>0</v>
      </c>
      <c r="H322" s="72">
        <f>SUM(H318:H320,H323:H326)</f>
        <v>0</v>
      </c>
      <c r="I322" s="459"/>
    </row>
    <row r="323" spans="1:9" outlineLevel="2" x14ac:dyDescent="0.25">
      <c r="A323" s="456"/>
      <c r="B323" s="55" t="s">
        <v>186</v>
      </c>
      <c r="C323" s="23"/>
      <c r="D323" s="24">
        <f>IF(SUM(D318:D320)=0,0,IF(SUM(D318:D320)&gt;=$H$3,ROUNDUP((SUM(D318:D320)*0.01),-3),$B$3))</f>
        <v>0</v>
      </c>
      <c r="E323" s="25">
        <f>IF(SUM(E318:E320)=0,0,IF(SUM(E318:E320)&gt;=$H$3,ROUNDUP((SUM(E318:E320)*0.01),-3),$B$3))</f>
        <v>0</v>
      </c>
      <c r="F323" s="26">
        <f>B3</f>
        <v>14500</v>
      </c>
      <c r="G323" s="27">
        <f>IF(SUM(G318:G320)=0,0,IF(SUM(G318:G320)&gt;=$H$3,ROUNDUP((SUM(G318:G320)*0.01),-3),$B$3))</f>
        <v>0</v>
      </c>
      <c r="H323" s="70">
        <f>IF(SUM(H318:H320)=0,0,IF(SUM(H318:H320)&gt;=$H$3,ROUNDUP((SUM(H318:H320)*0.01),-3),$B$3))</f>
        <v>0</v>
      </c>
      <c r="I323" s="459"/>
    </row>
    <row r="324" spans="1:9" outlineLevel="2" x14ac:dyDescent="0.25">
      <c r="A324" s="456"/>
      <c r="B324" t="s">
        <v>185</v>
      </c>
      <c r="C324" s="9"/>
      <c r="D324" s="19">
        <f>IF(SUM(D318:D320)=0,0,$B$4)</f>
        <v>0</v>
      </c>
      <c r="E324" s="14">
        <f>IF(SUM(E318:E320)=0,0,$B$4)</f>
        <v>0</v>
      </c>
      <c r="F324" s="15">
        <f>IF(SUM(F318:F320)=0,0,$B$4)</f>
        <v>7600</v>
      </c>
      <c r="G324" s="21">
        <f>IF(SUM(G318:G320)=0,0,$B$4)</f>
        <v>0</v>
      </c>
      <c r="H324" s="66">
        <f>IF(SUM(H318:H320)=0,0,$B$4)</f>
        <v>0</v>
      </c>
      <c r="I324" s="459"/>
    </row>
    <row r="325" spans="1:9" outlineLevel="2" x14ac:dyDescent="0.25">
      <c r="A325" s="456"/>
      <c r="B325" s="336" t="s">
        <v>11</v>
      </c>
      <c r="C325" s="337"/>
      <c r="D325" s="286">
        <f>IF($I$317="N",0,(ROUND(((SUM(D318:D320)*$H$1)/100),0))*100)</f>
        <v>0</v>
      </c>
      <c r="E325" s="287">
        <f>IF($I$317="N",0,(ROUND(((SUM(E318:E320)*$H$1)/100),0))*100)</f>
        <v>0</v>
      </c>
      <c r="F325" s="288">
        <f>IF($I$317="N",0,(ROUND(((SUM(F318:F320)*$H$1)/100),0))*100)</f>
        <v>2697100</v>
      </c>
      <c r="G325" s="292">
        <f>IF($I$317="N",0,(ROUND(((SUM(G318:G320)*$H$1)/100),0))*100)</f>
        <v>0</v>
      </c>
      <c r="H325" s="293">
        <f>IF($I$317="N",0,(ROUND(((SUM(H318:H320)*$H$1)/100),0))*100)</f>
        <v>0</v>
      </c>
      <c r="I325" s="459"/>
    </row>
    <row r="326" spans="1:9" ht="15.75" outlineLevel="2" thickBot="1" x14ac:dyDescent="0.3">
      <c r="A326" s="457"/>
      <c r="B326" s="338" t="s">
        <v>12</v>
      </c>
      <c r="C326" s="339"/>
      <c r="D326" s="340">
        <f>IF(SUM(D318:D320)=0,0,RUNT!F76)</f>
        <v>0</v>
      </c>
      <c r="E326" s="341">
        <f>IF(SUM(E318:E320)=0,0,RUNT!F76)</f>
        <v>0</v>
      </c>
      <c r="F326" s="342">
        <f>IF(SUM(F318:F320)=0,0,RUNT!F76)</f>
        <v>0</v>
      </c>
      <c r="G326" s="343">
        <f>IF(SUM(F318:F320)=0,0,RUNT!F76)</f>
        <v>0</v>
      </c>
      <c r="H326" s="344">
        <f>IF(SUM(F318:F320)=0,0,RUNT!F76)</f>
        <v>0</v>
      </c>
      <c r="I326" s="460"/>
    </row>
    <row r="327" spans="1:9" x14ac:dyDescent="0.25">
      <c r="A327" s="455" t="str">
        <f>UVB!A103</f>
        <v>PLANILLAS DE VIAJE OCASIONAL</v>
      </c>
      <c r="B327" s="50" t="s">
        <v>34</v>
      </c>
      <c r="C327" s="34"/>
      <c r="D327" s="35">
        <f>SUM(D328:D330)</f>
        <v>0</v>
      </c>
      <c r="E327" s="36">
        <f>SUM(E328:E330)</f>
        <v>0</v>
      </c>
      <c r="F327" s="37">
        <f>SUM(F328:F330)</f>
        <v>7000</v>
      </c>
      <c r="G327" s="38">
        <f>SUM(G328:G330)</f>
        <v>0</v>
      </c>
      <c r="H327" s="65">
        <f>SUM(H328:H330)</f>
        <v>0</v>
      </c>
      <c r="I327" s="458" t="s">
        <v>31</v>
      </c>
    </row>
    <row r="328" spans="1:9" outlineLevel="3" x14ac:dyDescent="0.25">
      <c r="A328" s="456"/>
      <c r="B328" s="51" t="str">
        <f>UVB!B117</f>
        <v>PLACA</v>
      </c>
      <c r="C328" s="9"/>
      <c r="D328" s="19">
        <f>ROUNDUP(($B$2*UVB!C103),-3)</f>
        <v>0</v>
      </c>
      <c r="E328" s="14">
        <f>ROUNDUP(($B$2*UVB!D103),-3)</f>
        <v>0</v>
      </c>
      <c r="F328" s="15">
        <f>ROUNDUP(($B$2*UVB!E103),-3)</f>
        <v>7000</v>
      </c>
      <c r="G328" s="21">
        <f>ROUNDUP(($B$2*UVB!F103),-3)</f>
        <v>0</v>
      </c>
      <c r="H328" s="66">
        <f>ROUNDUP(($B$2*UVB!G103),-3)</f>
        <v>0</v>
      </c>
      <c r="I328" s="459"/>
    </row>
    <row r="329" spans="1:9" outlineLevel="3" x14ac:dyDescent="0.25">
      <c r="A329" s="456"/>
      <c r="B329" s="51" t="str">
        <f>UVB!B118</f>
        <v>DERECHOS MUNICIPALES</v>
      </c>
      <c r="C329" s="9"/>
      <c r="D329" s="19">
        <f>ROUNDUP(($B$2*UVB!C104),-3)</f>
        <v>0</v>
      </c>
      <c r="E329" s="14">
        <f>ROUNDUP(($B$2*UVB!D104),-3)</f>
        <v>0</v>
      </c>
      <c r="F329" s="15">
        <f>ROUNDUP(($B$2*UVB!E104),-3)</f>
        <v>0</v>
      </c>
      <c r="G329" s="21">
        <f>ROUNDUP(($B$2*UVB!F104),-3)</f>
        <v>0</v>
      </c>
      <c r="H329" s="66">
        <f>ROUNDUP(($B$2*UVB!G104),-3)</f>
        <v>0</v>
      </c>
      <c r="I329" s="459"/>
    </row>
    <row r="330" spans="1:9" outlineLevel="3" x14ac:dyDescent="0.25">
      <c r="A330" s="456"/>
      <c r="B330" s="51" t="str">
        <f>UVB!B119</f>
        <v>LAMINA</v>
      </c>
      <c r="C330" s="9"/>
      <c r="D330" s="19">
        <f>ROUNDUP(($B$2*UVB!C105),-3)</f>
        <v>0</v>
      </c>
      <c r="E330" s="14">
        <f>ROUNDUP(($B$2*UVB!D105),-3)</f>
        <v>0</v>
      </c>
      <c r="F330" s="15">
        <f>ROUNDUP(($B$2*UVB!E105),-3)</f>
        <v>0</v>
      </c>
      <c r="G330" s="21">
        <f>ROUNDUP(($B$2*UVB!F105),-3)</f>
        <v>0</v>
      </c>
      <c r="H330" s="66">
        <f>ROUNDUP(($B$2*UVB!G105),-3)</f>
        <v>0</v>
      </c>
      <c r="I330" s="459"/>
    </row>
    <row r="331" spans="1:9" ht="15.75" outlineLevel="1" thickBot="1" x14ac:dyDescent="0.3">
      <c r="A331" s="456"/>
      <c r="B331" s="53" t="s">
        <v>36</v>
      </c>
      <c r="C331" s="29"/>
      <c r="D331" s="30">
        <f>IF(SUM(D328:D330)=0,0,SUM(D333:D336))</f>
        <v>0</v>
      </c>
      <c r="E331" s="31">
        <f>IF(SUM(E328:E330)=0,0,SUM(E333:E336))</f>
        <v>0</v>
      </c>
      <c r="F331" s="32">
        <f>IF(SUM(F328:F330)=0,0,SUM(F333:F336))</f>
        <v>27000</v>
      </c>
      <c r="G331" s="33">
        <f>IF(SUM(G328:G330)=0,0,SUM(G333:G336))</f>
        <v>0</v>
      </c>
      <c r="H331" s="68">
        <f>IF(SUM(H328:H330)=0,0,SUM(H333:H336))</f>
        <v>0</v>
      </c>
      <c r="I331" s="459"/>
    </row>
    <row r="332" spans="1:9" ht="15.75" outlineLevel="1" thickBot="1" x14ac:dyDescent="0.3">
      <c r="A332" s="456"/>
      <c r="B332" s="54" t="s">
        <v>35</v>
      </c>
      <c r="C332" s="45"/>
      <c r="D332" s="46">
        <f>SUM(D328:D330,D333:D336)</f>
        <v>0</v>
      </c>
      <c r="E332" s="47">
        <f>SUM(E328:E330,E333:E336)</f>
        <v>0</v>
      </c>
      <c r="F332" s="48">
        <f>SUM(F328:F330,F333:F336)</f>
        <v>34000</v>
      </c>
      <c r="G332" s="49">
        <f>SUM(G328:G330,G333:G336)</f>
        <v>0</v>
      </c>
      <c r="H332" s="72">
        <f>SUM(H328:H330,H333:H336)</f>
        <v>0</v>
      </c>
      <c r="I332" s="459"/>
    </row>
    <row r="333" spans="1:9" outlineLevel="2" x14ac:dyDescent="0.25">
      <c r="A333" s="456"/>
      <c r="B333" s="55" t="s">
        <v>186</v>
      </c>
      <c r="C333" s="23"/>
      <c r="D333" s="24">
        <f>IF(SUM(D328:D330)=0,0,IF(SUM(D328:D330)&gt;=$H$3,ROUNDUP((SUM(D328:D330)*0.01),-3),$B$3))</f>
        <v>0</v>
      </c>
      <c r="E333" s="25">
        <f>IF(SUM(E328:E330)=0,0,IF(SUM(E328:E330)&gt;=$H$3,ROUNDUP((SUM(E328:E330)*0.01),-3),$B$3))</f>
        <v>0</v>
      </c>
      <c r="F333" s="26">
        <f>B3</f>
        <v>14500</v>
      </c>
      <c r="G333" s="27">
        <f>IF(SUM(G328:G330)=0,0,IF(SUM(G328:G330)&gt;=$H$3,ROUNDUP((SUM(G328:G330)*0.01),-3),$B$3))</f>
        <v>0</v>
      </c>
      <c r="H333" s="70">
        <f>IF(SUM(H328:H330)=0,0,IF(SUM(H328:H330)&gt;=$H$3,ROUNDUP((SUM(H328:H330)*0.01),-3),$B$3))</f>
        <v>0</v>
      </c>
      <c r="I333" s="459"/>
    </row>
    <row r="334" spans="1:9" outlineLevel="2" x14ac:dyDescent="0.25">
      <c r="A334" s="456"/>
      <c r="B334" t="s">
        <v>185</v>
      </c>
      <c r="C334" s="9"/>
      <c r="D334" s="19">
        <f>IF(SUM(D328:D330)=0,0,$B$4)</f>
        <v>0</v>
      </c>
      <c r="E334" s="14">
        <f>IF(SUM(E328:E330)=0,0,$B$4)</f>
        <v>0</v>
      </c>
      <c r="F334" s="15">
        <f>IF(SUM(F328:F330)=0,0,$B$4)</f>
        <v>7600</v>
      </c>
      <c r="G334" s="21">
        <f>IF(SUM(G328:G330)=0,0,$B$4)</f>
        <v>0</v>
      </c>
      <c r="H334" s="66">
        <f>IF(SUM(H328:H330)=0,0,$B$4)</f>
        <v>0</v>
      </c>
      <c r="I334" s="459"/>
    </row>
    <row r="335" spans="1:9" outlineLevel="2" x14ac:dyDescent="0.25">
      <c r="A335" s="456"/>
      <c r="B335" s="336" t="s">
        <v>11</v>
      </c>
      <c r="C335" s="337"/>
      <c r="D335" s="286">
        <f>IF($I$327="N",0,(ROUND(((SUM(D328:D330)*$H$1)/100),0))*100)</f>
        <v>0</v>
      </c>
      <c r="E335" s="287">
        <f>IF($I$327="N",0,(ROUND(((SUM(E328:E330)*$H$1)/100),0))*100)</f>
        <v>0</v>
      </c>
      <c r="F335" s="288">
        <f>IF($I$327="N",0,(ROUND(((SUM(F328:F330)*$H$1)/100),0))*100)</f>
        <v>4900</v>
      </c>
      <c r="G335" s="292">
        <f>IF($I$327="N",0,(ROUND(((SUM(G328:G330)*$H$1)/100),0))*100)</f>
        <v>0</v>
      </c>
      <c r="H335" s="293">
        <f>IF($I$327="N",0,(ROUND(((SUM(H328:H330)*$H$1)/100),0))*100)</f>
        <v>0</v>
      </c>
      <c r="I335" s="459"/>
    </row>
    <row r="336" spans="1:9" ht="15.75" outlineLevel="2" thickBot="1" x14ac:dyDescent="0.3">
      <c r="A336" s="457"/>
      <c r="B336" s="338" t="s">
        <v>12</v>
      </c>
      <c r="C336" s="339"/>
      <c r="D336" s="340">
        <f>IF(SUM(D328:D330)=0,0,RUNT!F86)</f>
        <v>0</v>
      </c>
      <c r="E336" s="341">
        <f>IF(SUM(E328:E330)=0,0,RUNT!F86)</f>
        <v>0</v>
      </c>
      <c r="F336" s="342">
        <f>IF(SUM(F328:F330)=0,0,RUNT!F86)</f>
        <v>0</v>
      </c>
      <c r="G336" s="343">
        <f>IF(SUM(F328:F330)=0,0,RUNT!F86)</f>
        <v>0</v>
      </c>
      <c r="H336" s="344">
        <f>IF(SUM(F328:F330)=0,0,RUNT!F86)</f>
        <v>0</v>
      </c>
      <c r="I336" s="460"/>
    </row>
    <row r="337" spans="1:9" x14ac:dyDescent="0.25">
      <c r="A337" s="455" t="str">
        <f>UVB!A106</f>
        <v>CONSTANCIAS, OFICIOS O FOTOCOPIAS CERTIFICADAS</v>
      </c>
      <c r="B337" s="50" t="s">
        <v>34</v>
      </c>
      <c r="C337" s="34"/>
      <c r="D337" s="35">
        <f>SUM(D338:D340)</f>
        <v>22000</v>
      </c>
      <c r="E337" s="36">
        <f>SUM(E338:E340)</f>
        <v>22000</v>
      </c>
      <c r="F337" s="37">
        <f>SUM(F338:F340)</f>
        <v>22000</v>
      </c>
      <c r="G337" s="38">
        <f>SUM(G338:G340)</f>
        <v>22000</v>
      </c>
      <c r="H337" s="65">
        <f>SUM(H338:H340)</f>
        <v>22000</v>
      </c>
      <c r="I337" s="458" t="s">
        <v>32</v>
      </c>
    </row>
    <row r="338" spans="1:9" outlineLevel="3" x14ac:dyDescent="0.25">
      <c r="A338" s="456"/>
      <c r="B338" s="51" t="str">
        <f>UVB!B106</f>
        <v>DERECHOS MUNICIPALES</v>
      </c>
      <c r="C338" s="9"/>
      <c r="D338" s="19">
        <f>ROUNDUP(($B$2*UVB!C106),-3)</f>
        <v>22000</v>
      </c>
      <c r="E338" s="14">
        <f>ROUNDUP(($B$2*UVB!D106),-3)</f>
        <v>22000</v>
      </c>
      <c r="F338" s="15">
        <f>ROUNDUP(($B$2*UVB!E106),-3)</f>
        <v>22000</v>
      </c>
      <c r="G338" s="21">
        <f>ROUNDUP(($B$2*UVB!F106),-3)</f>
        <v>22000</v>
      </c>
      <c r="H338" s="66">
        <f>ROUNDUP(($B$2*UVB!G106),-3)</f>
        <v>22000</v>
      </c>
      <c r="I338" s="459"/>
    </row>
    <row r="339" spans="1:9" outlineLevel="3" x14ac:dyDescent="0.25">
      <c r="A339" s="456"/>
      <c r="B339" s="51" t="str">
        <f>UVB!B107</f>
        <v>LAMINA</v>
      </c>
      <c r="C339" s="9"/>
      <c r="D339" s="19">
        <f>ROUNDUP(($B$2*UVB!C107),-3)</f>
        <v>0</v>
      </c>
      <c r="E339" s="14">
        <f>ROUNDUP(($B$2*UVB!D107),-3)</f>
        <v>0</v>
      </c>
      <c r="F339" s="15">
        <f>ROUNDUP(($B$2*UVB!E107),-3)</f>
        <v>0</v>
      </c>
      <c r="G339" s="21">
        <f>ROUNDUP(($B$2*UVB!F107),-3)</f>
        <v>0</v>
      </c>
      <c r="H339" s="66">
        <f>ROUNDUP(($B$2*UVB!G107),-3)</f>
        <v>0</v>
      </c>
      <c r="I339" s="459"/>
    </row>
    <row r="340" spans="1:9" outlineLevel="3" x14ac:dyDescent="0.25">
      <c r="A340" s="456"/>
      <c r="B340" s="51" t="str">
        <f>UVB!B108</f>
        <v>PLACA</v>
      </c>
      <c r="C340" s="9"/>
      <c r="D340" s="19">
        <f>ROUNDUP(($B$2*UVB!C108),-3)</f>
        <v>0</v>
      </c>
      <c r="E340" s="14">
        <f>ROUNDUP(($B$2*UVB!D108),-3)</f>
        <v>0</v>
      </c>
      <c r="F340" s="15">
        <f>ROUNDUP(($B$2*UVB!E108),-3)</f>
        <v>0</v>
      </c>
      <c r="G340" s="21">
        <f>ROUNDUP(($B$2*UVB!F108),-3)</f>
        <v>0</v>
      </c>
      <c r="H340" s="66">
        <f>ROUNDUP(($B$2*UVB!G108),-3)</f>
        <v>0</v>
      </c>
      <c r="I340" s="459"/>
    </row>
    <row r="341" spans="1:9" ht="15.75" outlineLevel="1" thickBot="1" x14ac:dyDescent="0.3">
      <c r="A341" s="456"/>
      <c r="B341" s="53" t="s">
        <v>36</v>
      </c>
      <c r="C341" s="29"/>
      <c r="D341" s="30">
        <f>IF(SUM(D338:D340)=0,0,SUM(D343:D346))</f>
        <v>22100</v>
      </c>
      <c r="E341" s="31">
        <f>IF(SUM(E338:E340)=0,0,SUM(E343:E346))</f>
        <v>22100</v>
      </c>
      <c r="F341" s="32">
        <f>IF(SUM(F338:F340)=0,0,SUM(F343:F346))</f>
        <v>22100</v>
      </c>
      <c r="G341" s="33">
        <f>IF(SUM(G338:G340)=0,0,SUM(G343:G346))</f>
        <v>22100</v>
      </c>
      <c r="H341" s="68">
        <f>IF(SUM(H338:H340)=0,0,SUM(H343:H346))</f>
        <v>22100</v>
      </c>
      <c r="I341" s="459"/>
    </row>
    <row r="342" spans="1:9" ht="15.75" outlineLevel="1" thickBot="1" x14ac:dyDescent="0.3">
      <c r="A342" s="456"/>
      <c r="B342" s="54" t="s">
        <v>35</v>
      </c>
      <c r="C342" s="45"/>
      <c r="D342" s="46">
        <f>SUM(D338:D340,D343:D346)</f>
        <v>44100</v>
      </c>
      <c r="E342" s="47">
        <f>SUM(E338:E340,E343:E346)</f>
        <v>44100</v>
      </c>
      <c r="F342" s="48">
        <f>SUM(F338:F340,F343:F346)</f>
        <v>44100</v>
      </c>
      <c r="G342" s="49">
        <f>SUM(G338:G340,G343:G346)</f>
        <v>44100</v>
      </c>
      <c r="H342" s="72">
        <f>SUM(H338:H340,H343:H346)</f>
        <v>44100</v>
      </c>
      <c r="I342" s="459"/>
    </row>
    <row r="343" spans="1:9" outlineLevel="2" x14ac:dyDescent="0.25">
      <c r="A343" s="456"/>
      <c r="B343" s="55" t="s">
        <v>186</v>
      </c>
      <c r="C343" s="23"/>
      <c r="D343" s="24">
        <f>B3</f>
        <v>14500</v>
      </c>
      <c r="E343" s="25">
        <f>B3</f>
        <v>14500</v>
      </c>
      <c r="F343" s="26">
        <f>B3</f>
        <v>14500</v>
      </c>
      <c r="G343" s="27">
        <f>B3</f>
        <v>14500</v>
      </c>
      <c r="H343" s="70">
        <f>B3</f>
        <v>14500</v>
      </c>
      <c r="I343" s="459"/>
    </row>
    <row r="344" spans="1:9" outlineLevel="2" x14ac:dyDescent="0.25">
      <c r="A344" s="456"/>
      <c r="B344" t="s">
        <v>185</v>
      </c>
      <c r="C344" s="9"/>
      <c r="D344" s="19">
        <f>IF(SUM(D338:D340)=0,0,$B$4)</f>
        <v>7600</v>
      </c>
      <c r="E344" s="14">
        <f>IF(SUM(E338:E340)=0,0,$B$4)</f>
        <v>7600</v>
      </c>
      <c r="F344" s="15">
        <f>IF(SUM(F338:F340)=0,0,$B$4)</f>
        <v>7600</v>
      </c>
      <c r="G344" s="21">
        <f>IF(SUM(G338:G340)=0,0,$B$4)</f>
        <v>7600</v>
      </c>
      <c r="H344" s="66">
        <f>IF(SUM(H338:H340)=0,0,$B$4)</f>
        <v>7600</v>
      </c>
      <c r="I344" s="459"/>
    </row>
    <row r="345" spans="1:9" outlineLevel="2" x14ac:dyDescent="0.25">
      <c r="A345" s="456"/>
      <c r="B345" s="336" t="s">
        <v>11</v>
      </c>
      <c r="C345" s="337"/>
      <c r="D345" s="286">
        <f>IF($I$337="N",0,(ROUND(((SUM(D338:D340)*$H$1)/100),0))*100)</f>
        <v>0</v>
      </c>
      <c r="E345" s="287">
        <f>IF($I$337="N",0,(ROUND(((SUM(E338:E340)*$H$1)/100),0))*100)</f>
        <v>0</v>
      </c>
      <c r="F345" s="288">
        <f>IF($I$337="N",0,(ROUND(((SUM(F338:F340)*$H$1)/100),0))*100)</f>
        <v>0</v>
      </c>
      <c r="G345" s="292">
        <f>IF($I$337="N",0,(ROUND(((SUM(G338:G340)*$H$1)/100),0))*100)</f>
        <v>0</v>
      </c>
      <c r="H345" s="293">
        <f>IF($I$337="N",0,(ROUND(((SUM(H338:H340)*$H$1)/100),0))*100)</f>
        <v>0</v>
      </c>
      <c r="I345" s="459"/>
    </row>
    <row r="346" spans="1:9" ht="15.75" outlineLevel="2" thickBot="1" x14ac:dyDescent="0.3">
      <c r="A346" s="457"/>
      <c r="B346" s="338" t="s">
        <v>12</v>
      </c>
      <c r="C346" s="339"/>
      <c r="D346" s="340">
        <f>IF(SUM(D338:D340)=0,0,RUNT!F67)</f>
        <v>0</v>
      </c>
      <c r="E346" s="341">
        <f>IF(SUM(E338:E340)=0,0,RUNT!F67)</f>
        <v>0</v>
      </c>
      <c r="F346" s="342">
        <f>IF(SUM(F338:F340)=0,0,RUNT!F67)</f>
        <v>0</v>
      </c>
      <c r="G346" s="343">
        <f>IF(SUM(F338:F340)=0,0,RUNT!F67)</f>
        <v>0</v>
      </c>
      <c r="H346" s="344">
        <f>IF(SUM(F338:F340)=0,0,RUNT!F67)</f>
        <v>0</v>
      </c>
      <c r="I346" s="460"/>
    </row>
    <row r="347" spans="1:9" x14ac:dyDescent="0.25">
      <c r="A347" s="455" t="str">
        <f>UVB!A109</f>
        <v>COPIAS SIMPLES Y PAZ Y SALVOS</v>
      </c>
      <c r="B347" s="50" t="s">
        <v>34</v>
      </c>
      <c r="C347" s="34"/>
      <c r="D347" s="35">
        <f>SUM(D348:D350)</f>
        <v>11000</v>
      </c>
      <c r="E347" s="36">
        <f>SUM(E348:E350)</f>
        <v>11000</v>
      </c>
      <c r="F347" s="37">
        <f>SUM(F348:F350)</f>
        <v>11000</v>
      </c>
      <c r="G347" s="38">
        <f>SUM(G348:G350)</f>
        <v>11000</v>
      </c>
      <c r="H347" s="65">
        <f>SUM(H348:H350)</f>
        <v>11000</v>
      </c>
      <c r="I347" s="458" t="s">
        <v>32</v>
      </c>
    </row>
    <row r="348" spans="1:9" outlineLevel="3" x14ac:dyDescent="0.25">
      <c r="A348" s="456"/>
      <c r="B348" s="51" t="str">
        <f>UVB!B109</f>
        <v>DERECHOS MUNICIPALES</v>
      </c>
      <c r="C348" s="9"/>
      <c r="D348" s="19">
        <f>ROUNDUP(($B$2*UVB!C109),-3)</f>
        <v>11000</v>
      </c>
      <c r="E348" s="14">
        <f>ROUNDUP(($B$2*UVB!D109),-3)</f>
        <v>11000</v>
      </c>
      <c r="F348" s="15">
        <f>ROUNDUP(($B$2*UVB!E109),-3)</f>
        <v>11000</v>
      </c>
      <c r="G348" s="21">
        <f>ROUNDUP(($B$2*UVB!F109),-3)</f>
        <v>11000</v>
      </c>
      <c r="H348" s="66">
        <f>ROUNDUP(($B$2*UVB!G109),-3)</f>
        <v>11000</v>
      </c>
      <c r="I348" s="459"/>
    </row>
    <row r="349" spans="1:9" outlineLevel="3" x14ac:dyDescent="0.25">
      <c r="A349" s="456"/>
      <c r="B349" s="51" t="str">
        <f>UVB!B110</f>
        <v>LAMINA</v>
      </c>
      <c r="C349" s="9"/>
      <c r="D349" s="19">
        <f>ROUNDUP(($B$2*UVB!C110),-3)</f>
        <v>0</v>
      </c>
      <c r="E349" s="14">
        <f>ROUNDUP(($B$2*UVB!D110),-3)</f>
        <v>0</v>
      </c>
      <c r="F349" s="15">
        <f>ROUNDUP(($B$2*UVB!E110),-3)</f>
        <v>0</v>
      </c>
      <c r="G349" s="21">
        <f>ROUNDUP(($B$2*UVB!F110),-3)</f>
        <v>0</v>
      </c>
      <c r="H349" s="66">
        <f>ROUNDUP(($B$2*UVB!G110),-3)</f>
        <v>0</v>
      </c>
      <c r="I349" s="459"/>
    </row>
    <row r="350" spans="1:9" outlineLevel="3" x14ac:dyDescent="0.25">
      <c r="A350" s="456"/>
      <c r="B350" s="51" t="str">
        <f>UVB!B111</f>
        <v>PLACA</v>
      </c>
      <c r="C350" s="9"/>
      <c r="D350" s="19">
        <f>ROUNDUP(($B$2*UVB!C111),-3)</f>
        <v>0</v>
      </c>
      <c r="E350" s="14">
        <f>ROUNDUP(($B$2*UVB!D111),-3)</f>
        <v>0</v>
      </c>
      <c r="F350" s="15">
        <f>ROUNDUP(($B$2*UVB!E111),-3)</f>
        <v>0</v>
      </c>
      <c r="G350" s="21">
        <f>ROUNDUP(($B$2*UVB!F111),-3)</f>
        <v>0</v>
      </c>
      <c r="H350" s="66">
        <f>ROUNDUP(($B$2*UVB!G111),-3)</f>
        <v>0</v>
      </c>
      <c r="I350" s="459"/>
    </row>
    <row r="351" spans="1:9" ht="15.75" outlineLevel="1" thickBot="1" x14ac:dyDescent="0.3">
      <c r="A351" s="456"/>
      <c r="B351" s="53" t="s">
        <v>36</v>
      </c>
      <c r="C351" s="29"/>
      <c r="D351" s="30">
        <f>IF(SUM(D348:D350)=0,0,SUM(D353:D356))</f>
        <v>0</v>
      </c>
      <c r="E351" s="31">
        <f>IF(SUM(E348:E350)=0,0,SUM(E353:E356))</f>
        <v>0</v>
      </c>
      <c r="F351" s="32">
        <f>IF(SUM(F348:F350)=0,0,SUM(F353:F356))</f>
        <v>0</v>
      </c>
      <c r="G351" s="33">
        <f>IF(SUM(G348:G350)=0,0,SUM(G353:G356))</f>
        <v>0</v>
      </c>
      <c r="H351" s="68">
        <f>IF(SUM(H348:H350)=0,0,SUM(H353:H356))</f>
        <v>0</v>
      </c>
      <c r="I351" s="459"/>
    </row>
    <row r="352" spans="1:9" ht="15.75" outlineLevel="1" thickBot="1" x14ac:dyDescent="0.3">
      <c r="A352" s="456"/>
      <c r="B352" s="54" t="s">
        <v>35</v>
      </c>
      <c r="C352" s="45"/>
      <c r="D352" s="46">
        <f>SUM(D348:D350,D353:D356)</f>
        <v>11000</v>
      </c>
      <c r="E352" s="47">
        <f>SUM(E348:E350,E353:E356)</f>
        <v>11000</v>
      </c>
      <c r="F352" s="48">
        <f>SUM(F348:F350,F353:F356)</f>
        <v>11000</v>
      </c>
      <c r="G352" s="49">
        <f>SUM(G348:G350,G353:G356)</f>
        <v>11000</v>
      </c>
      <c r="H352" s="72">
        <f>SUM(H348:H350,H353:H356)</f>
        <v>11000</v>
      </c>
      <c r="I352" s="459"/>
    </row>
    <row r="353" spans="1:9" outlineLevel="2" x14ac:dyDescent="0.25">
      <c r="A353" s="456"/>
      <c r="B353" s="55" t="s">
        <v>186</v>
      </c>
      <c r="C353" s="23"/>
      <c r="D353" s="24">
        <v>0</v>
      </c>
      <c r="E353" s="25">
        <v>0</v>
      </c>
      <c r="F353" s="26">
        <v>0</v>
      </c>
      <c r="G353" s="27">
        <v>0</v>
      </c>
      <c r="H353" s="70">
        <v>0</v>
      </c>
      <c r="I353" s="459"/>
    </row>
    <row r="354" spans="1:9" outlineLevel="2" x14ac:dyDescent="0.25">
      <c r="A354" s="456"/>
      <c r="B354" t="s">
        <v>185</v>
      </c>
      <c r="C354" s="9"/>
      <c r="D354" s="19">
        <v>0</v>
      </c>
      <c r="E354" s="14">
        <v>0</v>
      </c>
      <c r="F354" s="15">
        <v>0</v>
      </c>
      <c r="G354" s="21">
        <v>0</v>
      </c>
      <c r="H354" s="66">
        <v>0</v>
      </c>
      <c r="I354" s="459"/>
    </row>
    <row r="355" spans="1:9" outlineLevel="2" x14ac:dyDescent="0.25">
      <c r="A355" s="456"/>
      <c r="B355" s="336" t="s">
        <v>11</v>
      </c>
      <c r="C355" s="337"/>
      <c r="D355" s="286">
        <f>IF($I$337="N",0,(ROUND(((SUM(D348:D350)*$H$1)/100),0))*100)</f>
        <v>0</v>
      </c>
      <c r="E355" s="287">
        <f>IF($I$337="N",0,(ROUND(((SUM(E348:E350)*$H$1)/100),0))*100)</f>
        <v>0</v>
      </c>
      <c r="F355" s="288">
        <f>IF($I$337="N",0,(ROUND(((SUM(F348:F350)*$H$1)/100),0))*100)</f>
        <v>0</v>
      </c>
      <c r="G355" s="292">
        <f>IF($I$337="N",0,(ROUND(((SUM(G348:G350)*$H$1)/100),0))*100)</f>
        <v>0</v>
      </c>
      <c r="H355" s="293">
        <f>IF($I$337="N",0,(ROUND(((SUM(H348:H350)*$H$1)/100),0))*100)</f>
        <v>0</v>
      </c>
      <c r="I355" s="459"/>
    </row>
    <row r="356" spans="1:9" ht="15.75" outlineLevel="2" thickBot="1" x14ac:dyDescent="0.3">
      <c r="A356" s="457"/>
      <c r="B356" s="338" t="s">
        <v>12</v>
      </c>
      <c r="C356" s="339"/>
      <c r="D356" s="340">
        <f>IF(SUM(D348:D350)=0,0,RUNT!F80)</f>
        <v>0</v>
      </c>
      <c r="E356" s="341">
        <f>IF(SUM(E348:E350)=0,0,RUNT!F80)</f>
        <v>0</v>
      </c>
      <c r="F356" s="342">
        <f>IF(SUM(F348:F350)=0,0,RUNT!F80)</f>
        <v>0</v>
      </c>
      <c r="G356" s="343">
        <f>IF(SUM(F348:F350)=0,0,RUNT!F80)</f>
        <v>0</v>
      </c>
      <c r="H356" s="344">
        <f>IF(SUM(F348:F350)=0,0,RUNT!F80)</f>
        <v>0</v>
      </c>
      <c r="I356" s="460"/>
    </row>
    <row r="357" spans="1:9" x14ac:dyDescent="0.25">
      <c r="A357" s="455" t="str">
        <f>UVB!A112</f>
        <v>EXPEDICION DE LA LICENCIA DE CONDUCCION</v>
      </c>
      <c r="B357" s="50" t="s">
        <v>34</v>
      </c>
      <c r="C357" s="34"/>
      <c r="D357" s="35">
        <f>SUM(D358:D360)</f>
        <v>93000</v>
      </c>
      <c r="E357" s="36">
        <f>SUM(E358:E360)</f>
        <v>93000</v>
      </c>
      <c r="F357" s="37">
        <f>SUM(F358:F360)</f>
        <v>93000</v>
      </c>
      <c r="G357" s="38">
        <f>SUM(G358:G360)</f>
        <v>93000</v>
      </c>
      <c r="H357" s="65">
        <f>SUM(H358:H360)</f>
        <v>0</v>
      </c>
      <c r="I357" s="458" t="s">
        <v>31</v>
      </c>
    </row>
    <row r="358" spans="1:9" outlineLevel="3" x14ac:dyDescent="0.25">
      <c r="A358" s="456"/>
      <c r="B358" s="51" t="str">
        <f>UVB!B112</f>
        <v>DERECHOS MUNICIPALES</v>
      </c>
      <c r="C358" s="9"/>
      <c r="D358" s="19">
        <f>ROUNDUP(($B$2*UVB!C112),-3)</f>
        <v>56000</v>
      </c>
      <c r="E358" s="14">
        <f>ROUNDUP(($B$2*UVB!D112),-3)</f>
        <v>56000</v>
      </c>
      <c r="F358" s="15">
        <f>ROUNDUP(($B$2*UVB!E112),-3)</f>
        <v>56000</v>
      </c>
      <c r="G358" s="21">
        <f>ROUNDUP(($B$2*UVB!F112),-3)</f>
        <v>56000</v>
      </c>
      <c r="H358" s="66">
        <f>ROUNDUP(($B$2*UVB!G112),-3)</f>
        <v>0</v>
      </c>
      <c r="I358" s="459"/>
    </row>
    <row r="359" spans="1:9" outlineLevel="3" x14ac:dyDescent="0.25">
      <c r="A359" s="456"/>
      <c r="B359" s="51" t="str">
        <f>UVB!B113</f>
        <v>LAMINA</v>
      </c>
      <c r="C359" s="9"/>
      <c r="D359" s="19">
        <f>ROUNDUP(($B$2*UVB!C113),-3)</f>
        <v>37000</v>
      </c>
      <c r="E359" s="14">
        <f>ROUNDUP(($B$2*UVB!D113),-3)</f>
        <v>37000</v>
      </c>
      <c r="F359" s="15">
        <f>ROUNDUP(($B$2*UVB!E113),-3)</f>
        <v>37000</v>
      </c>
      <c r="G359" s="21">
        <f>ROUNDUP(($B$2*UVB!F113),-3)</f>
        <v>37000</v>
      </c>
      <c r="H359" s="66">
        <f>ROUNDUP(($B$2*UVB!G113),-3)</f>
        <v>0</v>
      </c>
      <c r="I359" s="459"/>
    </row>
    <row r="360" spans="1:9" outlineLevel="3" x14ac:dyDescent="0.25">
      <c r="A360" s="456"/>
      <c r="B360" s="51" t="str">
        <f>UVB!B114</f>
        <v>PLACA</v>
      </c>
      <c r="C360" s="9"/>
      <c r="D360" s="19">
        <f>ROUNDUP(($B$2*UVB!C114),-3)</f>
        <v>0</v>
      </c>
      <c r="E360" s="14">
        <f>ROUNDUP(($B$2*UVB!D114),-3)</f>
        <v>0</v>
      </c>
      <c r="F360" s="15">
        <f>ROUNDUP(($B$2*UVB!E114),-3)</f>
        <v>0</v>
      </c>
      <c r="G360" s="21">
        <f>ROUNDUP(($B$2*UVB!F114),-3)</f>
        <v>0</v>
      </c>
      <c r="H360" s="66">
        <f>ROUNDUP(($B$2*UVB!G114),-3)</f>
        <v>0</v>
      </c>
      <c r="I360" s="459"/>
    </row>
    <row r="361" spans="1:9" ht="15.75" outlineLevel="1" thickBot="1" x14ac:dyDescent="0.3">
      <c r="A361" s="456"/>
      <c r="B361" s="53" t="s">
        <v>36</v>
      </c>
      <c r="C361" s="29"/>
      <c r="D361" s="30">
        <f>IF(SUM(D358:D360)=0,0,SUM(D363:D366))</f>
        <v>66900</v>
      </c>
      <c r="E361" s="31">
        <f>IF(SUM(E358:E360)=0,0,SUM(E363:E366))</f>
        <v>66900</v>
      </c>
      <c r="F361" s="32">
        <f>IF(SUM(F358:F360)=0,0,SUM(F363:F366))</f>
        <v>66900</v>
      </c>
      <c r="G361" s="33">
        <f>IF(SUM(G358:G360)=0,0,SUM(G363:G366))</f>
        <v>66900</v>
      </c>
      <c r="H361" s="68">
        <f>IF(SUM(H358:H360)=0,0,SUM(H363:H366))</f>
        <v>0</v>
      </c>
      <c r="I361" s="459"/>
    </row>
    <row r="362" spans="1:9" ht="15.75" outlineLevel="1" thickBot="1" x14ac:dyDescent="0.3">
      <c r="A362" s="456"/>
      <c r="B362" s="54" t="s">
        <v>35</v>
      </c>
      <c r="C362" s="45"/>
      <c r="D362" s="46">
        <f>SUM(D358:D360,D363:D366)</f>
        <v>159900</v>
      </c>
      <c r="E362" s="47">
        <f>SUM(E358:E360,E363:E366)</f>
        <v>159900</v>
      </c>
      <c r="F362" s="48">
        <f>SUM(F358:F360,F363:F366)</f>
        <v>159900</v>
      </c>
      <c r="G362" s="49">
        <f>SUM(G358:G360,G363:G366)</f>
        <v>159900</v>
      </c>
      <c r="H362" s="72">
        <f>SUM(H358:H360,H363:H366)</f>
        <v>0</v>
      </c>
      <c r="I362" s="459"/>
    </row>
    <row r="363" spans="1:9" outlineLevel="2" x14ac:dyDescent="0.25">
      <c r="A363" s="456"/>
      <c r="B363" s="55" t="s">
        <v>186</v>
      </c>
      <c r="C363" s="23"/>
      <c r="D363" s="24">
        <f>B3</f>
        <v>14500</v>
      </c>
      <c r="E363" s="25">
        <f>B3</f>
        <v>14500</v>
      </c>
      <c r="F363" s="26">
        <f>B3</f>
        <v>14500</v>
      </c>
      <c r="G363" s="27">
        <f>B3</f>
        <v>14500</v>
      </c>
      <c r="H363" s="70">
        <f>IF(SUM(H358:H360)=0,0,IF(SUM(H358:H360)&gt;=$H$3,ROUNDUP((SUM(H358:H360)*0.01),-3),$B$3))</f>
        <v>0</v>
      </c>
      <c r="I363" s="459"/>
    </row>
    <row r="364" spans="1:9" outlineLevel="2" x14ac:dyDescent="0.25">
      <c r="A364" s="456"/>
      <c r="B364" t="s">
        <v>185</v>
      </c>
      <c r="C364" s="9"/>
      <c r="D364" s="19">
        <f>IF(SUM(D358:D360)=0,0,$B$4)</f>
        <v>7600</v>
      </c>
      <c r="E364" s="14">
        <f>IF(SUM(E358:E360)=0,0,$B$4)</f>
        <v>7600</v>
      </c>
      <c r="F364" s="15">
        <f>IF(SUM(F358:F360)=0,0,$B$4)</f>
        <v>7600</v>
      </c>
      <c r="G364" s="21">
        <f>IF(SUM(G358:G360)=0,0,$B$4)</f>
        <v>7600</v>
      </c>
      <c r="H364" s="66">
        <f>IF(SUM(H358:H360)=0,0,$B$4)</f>
        <v>0</v>
      </c>
      <c r="I364" s="459"/>
    </row>
    <row r="365" spans="1:9" outlineLevel="2" x14ac:dyDescent="0.25">
      <c r="A365" s="456"/>
      <c r="B365" s="336" t="s">
        <v>11</v>
      </c>
      <c r="C365" s="337"/>
      <c r="D365" s="285">
        <v>36000</v>
      </c>
      <c r="E365" s="285">
        <v>36000</v>
      </c>
      <c r="F365" s="285">
        <v>36000</v>
      </c>
      <c r="G365" s="285">
        <f>D365</f>
        <v>36000</v>
      </c>
      <c r="H365" s="293">
        <f>IF($I$357="N",0,(ROUND(((SUM(H358:H360)*$H$1)/100),0))*100)</f>
        <v>0</v>
      </c>
      <c r="I365" s="459"/>
    </row>
    <row r="366" spans="1:9" ht="15.75" outlineLevel="2" thickBot="1" x14ac:dyDescent="0.3">
      <c r="A366" s="457"/>
      <c r="B366" s="338" t="s">
        <v>12</v>
      </c>
      <c r="C366" s="339"/>
      <c r="D366" s="340">
        <f>IF(SUM(D358:D360)=0,0,RUNT!F68)</f>
        <v>8800</v>
      </c>
      <c r="E366" s="341">
        <f>IF(SUM(E358:E360)=0,0,RUNT!F68)</f>
        <v>8800</v>
      </c>
      <c r="F366" s="342">
        <f>IF(SUM(F358:F360)=0,0,RUNT!F68)</f>
        <v>8800</v>
      </c>
      <c r="G366" s="343">
        <f>IF(SUM(F358:F360)=0,0,RUNT!F68)</f>
        <v>8800</v>
      </c>
      <c r="H366" s="344">
        <v>0</v>
      </c>
      <c r="I366" s="460"/>
    </row>
    <row r="367" spans="1:9" x14ac:dyDescent="0.25">
      <c r="A367" s="455" t="str">
        <f>UVB!A115</f>
        <v>CAMBIO DE LICENCIA DE CONDUCCION POR MAYORIA DE EDAD</v>
      </c>
      <c r="B367" s="50" t="s">
        <v>34</v>
      </c>
      <c r="C367" s="34"/>
      <c r="D367" s="35">
        <f>SUM(D368:D370)</f>
        <v>93000</v>
      </c>
      <c r="E367" s="36">
        <f>SUM(E368:E370)</f>
        <v>93000</v>
      </c>
      <c r="F367" s="37">
        <f>SUM(F368:F370)</f>
        <v>93000</v>
      </c>
      <c r="G367" s="38">
        <f>SUM(G368:G370)</f>
        <v>93000</v>
      </c>
      <c r="H367" s="65">
        <f>SUM(H368:H370)</f>
        <v>0</v>
      </c>
      <c r="I367" s="458" t="s">
        <v>31</v>
      </c>
    </row>
    <row r="368" spans="1:9" outlineLevel="3" x14ac:dyDescent="0.25">
      <c r="A368" s="456"/>
      <c r="B368" s="51" t="str">
        <f>UVB!B115</f>
        <v>DERECHOS MUNICIPALES</v>
      </c>
      <c r="C368" s="9"/>
      <c r="D368" s="19">
        <f>ROUNDUP(($B$2*UVB!C115),-3)</f>
        <v>56000</v>
      </c>
      <c r="E368" s="14">
        <f>ROUNDUP(($B$2*UVB!D115),-3)</f>
        <v>56000</v>
      </c>
      <c r="F368" s="15">
        <f>ROUNDUP(($B$2*UVB!E115),-3)</f>
        <v>56000</v>
      </c>
      <c r="G368" s="21">
        <f>ROUNDUP(($B$2*UVB!F115),-3)</f>
        <v>56000</v>
      </c>
      <c r="H368" s="66">
        <f>ROUNDUP(($B$2*UVB!G115),-3)</f>
        <v>0</v>
      </c>
      <c r="I368" s="459"/>
    </row>
    <row r="369" spans="1:9" outlineLevel="3" x14ac:dyDescent="0.25">
      <c r="A369" s="456"/>
      <c r="B369" s="51" t="str">
        <f>UVB!B116</f>
        <v>LAMINA</v>
      </c>
      <c r="C369" s="9"/>
      <c r="D369" s="19">
        <f>ROUNDUP(($B$2*UVB!C116),-3)</f>
        <v>37000</v>
      </c>
      <c r="E369" s="14">
        <f>ROUNDUP(($B$2*UVB!D116),-3)</f>
        <v>37000</v>
      </c>
      <c r="F369" s="15">
        <f>ROUNDUP(($B$2*UVB!E116),-3)</f>
        <v>37000</v>
      </c>
      <c r="G369" s="21">
        <f>ROUNDUP(($B$2*UVB!F116),-3)</f>
        <v>37000</v>
      </c>
      <c r="H369" s="66">
        <f>ROUNDUP(($B$2*UVB!G116),-3)</f>
        <v>0</v>
      </c>
      <c r="I369" s="459"/>
    </row>
    <row r="370" spans="1:9" outlineLevel="3" x14ac:dyDescent="0.25">
      <c r="A370" s="456"/>
      <c r="B370" s="51" t="str">
        <f>UVB!B117</f>
        <v>PLACA</v>
      </c>
      <c r="C370" s="9"/>
      <c r="D370" s="19">
        <f>ROUNDUP(($B$2*UVB!C117),-3)</f>
        <v>0</v>
      </c>
      <c r="E370" s="14">
        <f>ROUNDUP(($B$2*UVB!D117),-3)</f>
        <v>0</v>
      </c>
      <c r="F370" s="15">
        <f>ROUNDUP(($B$2*UVB!E117),-3)</f>
        <v>0</v>
      </c>
      <c r="G370" s="21">
        <f>ROUNDUP(($B$2*UVB!F117),-3)</f>
        <v>0</v>
      </c>
      <c r="H370" s="66">
        <f>ROUNDUP(($B$2*UVB!G117),-3)</f>
        <v>0</v>
      </c>
      <c r="I370" s="459"/>
    </row>
    <row r="371" spans="1:9" ht="15.75" outlineLevel="1" thickBot="1" x14ac:dyDescent="0.3">
      <c r="A371" s="456"/>
      <c r="B371" s="53" t="s">
        <v>36</v>
      </c>
      <c r="C371" s="29"/>
      <c r="D371" s="30">
        <f>IF(SUM(D368:D370)=0,0,SUM(D373:D376))</f>
        <v>66900</v>
      </c>
      <c r="E371" s="31">
        <f>IF(SUM(E368:E370)=0,0,SUM(E373:E376))</f>
        <v>66900</v>
      </c>
      <c r="F371" s="32">
        <f>IF(SUM(F368:F370)=0,0,SUM(F373:F376))</f>
        <v>66900</v>
      </c>
      <c r="G371" s="33">
        <f>IF(SUM(G368:G370)=0,0,SUM(G373:G376))</f>
        <v>66900</v>
      </c>
      <c r="H371" s="68">
        <f>IF(SUM(H368:H370)=0,0,SUM(H373:H376))</f>
        <v>0</v>
      </c>
      <c r="I371" s="459"/>
    </row>
    <row r="372" spans="1:9" ht="15.75" outlineLevel="1" thickBot="1" x14ac:dyDescent="0.3">
      <c r="A372" s="456"/>
      <c r="B372" s="54" t="s">
        <v>35</v>
      </c>
      <c r="C372" s="45"/>
      <c r="D372" s="46">
        <f>SUM(D368:D370,D373:D376)</f>
        <v>159900</v>
      </c>
      <c r="E372" s="47">
        <f>SUM(E368:E370,E373:E376)</f>
        <v>159900</v>
      </c>
      <c r="F372" s="48">
        <f>SUM(F368:F370,F373:F376)</f>
        <v>159900</v>
      </c>
      <c r="G372" s="49">
        <f>SUM(G368:G370,G373:G376)</f>
        <v>159900</v>
      </c>
      <c r="H372" s="72">
        <f>SUM(H368:H370,H373:H376)</f>
        <v>0</v>
      </c>
      <c r="I372" s="459"/>
    </row>
    <row r="373" spans="1:9" outlineLevel="2" x14ac:dyDescent="0.25">
      <c r="A373" s="456"/>
      <c r="B373" s="55" t="s">
        <v>186</v>
      </c>
      <c r="C373" s="23"/>
      <c r="D373" s="24">
        <f>B3</f>
        <v>14500</v>
      </c>
      <c r="E373" s="25">
        <f>B3</f>
        <v>14500</v>
      </c>
      <c r="F373" s="26">
        <f>B3</f>
        <v>14500</v>
      </c>
      <c r="G373" s="27">
        <f>B3</f>
        <v>14500</v>
      </c>
      <c r="H373" s="70">
        <f>IF(SUM(H368:H370)=0,0,IF(SUM(H368:H370)&gt;=$H$3,ROUNDUP((SUM(H368:H370)*0.01),-3),$B$3))</f>
        <v>0</v>
      </c>
      <c r="I373" s="459"/>
    </row>
    <row r="374" spans="1:9" outlineLevel="2" x14ac:dyDescent="0.25">
      <c r="A374" s="456"/>
      <c r="B374" t="s">
        <v>185</v>
      </c>
      <c r="C374" s="9"/>
      <c r="D374" s="19">
        <f>IF(SUM(D368:D370)=0,0,$B$4)</f>
        <v>7600</v>
      </c>
      <c r="E374" s="14">
        <f>IF(SUM(E368:E370)=0,0,$B$4)</f>
        <v>7600</v>
      </c>
      <c r="F374" s="15">
        <f>IF(SUM(F368:F370)=0,0,$B$4)</f>
        <v>7600</v>
      </c>
      <c r="G374" s="21">
        <f>IF(SUM(G368:G370)=0,0,$B$4)</f>
        <v>7600</v>
      </c>
      <c r="H374" s="66">
        <f>IF(SUM(H368:H370)=0,0,$B$4)</f>
        <v>0</v>
      </c>
      <c r="I374" s="459"/>
    </row>
    <row r="375" spans="1:9" outlineLevel="2" x14ac:dyDescent="0.25">
      <c r="A375" s="456"/>
      <c r="B375" s="336" t="s">
        <v>11</v>
      </c>
      <c r="C375" s="337"/>
      <c r="D375" s="285">
        <v>36000</v>
      </c>
      <c r="E375" s="285">
        <v>36000</v>
      </c>
      <c r="F375" s="285">
        <v>36000</v>
      </c>
      <c r="G375" s="285">
        <v>36000</v>
      </c>
      <c r="H375" s="293">
        <f>IF($I$367="N",0,(ROUND(((SUM(H368:H370)*$H$1)/100),0))*100)</f>
        <v>0</v>
      </c>
      <c r="I375" s="459"/>
    </row>
    <row r="376" spans="1:9" ht="15.75" outlineLevel="2" thickBot="1" x14ac:dyDescent="0.3">
      <c r="A376" s="457"/>
      <c r="B376" s="338" t="s">
        <v>12</v>
      </c>
      <c r="C376" s="339"/>
      <c r="D376" s="340">
        <f>IF(SUM(D368:D370)=0,0,RUNT!F69)</f>
        <v>8800</v>
      </c>
      <c r="E376" s="341">
        <f>IF(SUM(E368:E370)=0,0,RUNT!F69)</f>
        <v>8800</v>
      </c>
      <c r="F376" s="342">
        <f>IF(SUM(F368:F370)=0,0,RUNT!F69)</f>
        <v>8800</v>
      </c>
      <c r="G376" s="343">
        <f>IF(SUM(F368:F370)=0,0,RUNT!F69)</f>
        <v>8800</v>
      </c>
      <c r="H376" s="344">
        <v>0</v>
      </c>
      <c r="I376" s="460"/>
    </row>
    <row r="377" spans="1:9" x14ac:dyDescent="0.25">
      <c r="A377" s="455" t="str">
        <f>UVB!A118</f>
        <v>RENOVACION DE LA LICENCIA DE CONDUCCION</v>
      </c>
      <c r="B377" s="50" t="s">
        <v>34</v>
      </c>
      <c r="C377" s="34"/>
      <c r="D377" s="35">
        <f>SUM(D378:D380)</f>
        <v>93000</v>
      </c>
      <c r="E377" s="36">
        <f>SUM(E378:E380)</f>
        <v>93000</v>
      </c>
      <c r="F377" s="37">
        <f>SUM(F378:F380)</f>
        <v>93000</v>
      </c>
      <c r="G377" s="38">
        <f>SUM(G378:G380)</f>
        <v>93000</v>
      </c>
      <c r="H377" s="65">
        <f>SUM(H378:H380)</f>
        <v>0</v>
      </c>
      <c r="I377" s="458" t="s">
        <v>31</v>
      </c>
    </row>
    <row r="378" spans="1:9" outlineLevel="3" x14ac:dyDescent="0.25">
      <c r="A378" s="456"/>
      <c r="B378" s="51" t="str">
        <f>UVB!B118</f>
        <v>DERECHOS MUNICIPALES</v>
      </c>
      <c r="C378" s="9"/>
      <c r="D378" s="19">
        <f>ROUNDUP(($B$2*UVB!C118),-3)</f>
        <v>56000</v>
      </c>
      <c r="E378" s="14">
        <f>ROUNDUP(($B$2*UVB!D118),-3)</f>
        <v>56000</v>
      </c>
      <c r="F378" s="15">
        <f>ROUNDUP(($B$2*UVB!E118),-3)</f>
        <v>56000</v>
      </c>
      <c r="G378" s="21">
        <f>ROUNDUP(($B$2*UVB!F118),-3)</f>
        <v>56000</v>
      </c>
      <c r="H378" s="66">
        <f>ROUNDUP(($B$2*UVB!G118),-3)</f>
        <v>0</v>
      </c>
      <c r="I378" s="459"/>
    </row>
    <row r="379" spans="1:9" outlineLevel="3" x14ac:dyDescent="0.25">
      <c r="A379" s="456"/>
      <c r="B379" s="51" t="str">
        <f>UVB!B119</f>
        <v>LAMINA</v>
      </c>
      <c r="C379" s="9"/>
      <c r="D379" s="19">
        <f>ROUNDUP(($B$2*UVB!C119),-3)</f>
        <v>37000</v>
      </c>
      <c r="E379" s="14">
        <f>ROUNDUP(($B$2*UVB!D119),-3)</f>
        <v>37000</v>
      </c>
      <c r="F379" s="15">
        <f>ROUNDUP(($B$2*UVB!E119),-3)</f>
        <v>37000</v>
      </c>
      <c r="G379" s="21">
        <f>ROUNDUP(($B$2*UVB!F119),-3)</f>
        <v>37000</v>
      </c>
      <c r="H379" s="66">
        <f>ROUNDUP(($B$2*UVB!G119),-3)</f>
        <v>0</v>
      </c>
      <c r="I379" s="459"/>
    </row>
    <row r="380" spans="1:9" outlineLevel="3" x14ac:dyDescent="0.25">
      <c r="A380" s="456"/>
      <c r="B380" s="51" t="str">
        <f>UVB!B120</f>
        <v>PLACA</v>
      </c>
      <c r="C380" s="9"/>
      <c r="D380" s="19">
        <f>ROUNDUP(($B$2*UVB!C120),-3)</f>
        <v>0</v>
      </c>
      <c r="E380" s="14">
        <f>ROUNDUP(($B$2*UVB!D120),-3)</f>
        <v>0</v>
      </c>
      <c r="F380" s="15">
        <f>ROUNDUP(($B$2*UVB!E120),-3)</f>
        <v>0</v>
      </c>
      <c r="G380" s="21">
        <f>ROUNDUP(($B$2*UVB!F120),-3)</f>
        <v>0</v>
      </c>
      <c r="H380" s="66">
        <f>ROUNDUP(($B$2*UVB!G120),-3)</f>
        <v>0</v>
      </c>
      <c r="I380" s="459"/>
    </row>
    <row r="381" spans="1:9" ht="15.75" outlineLevel="1" thickBot="1" x14ac:dyDescent="0.3">
      <c r="A381" s="456"/>
      <c r="B381" s="53" t="s">
        <v>36</v>
      </c>
      <c r="C381" s="29"/>
      <c r="D381" s="30">
        <f>IF(SUM(D378:D380)=0,0,SUM(D383:D386))</f>
        <v>60500</v>
      </c>
      <c r="E381" s="31">
        <f>IF(SUM(E378:E380)=0,0,SUM(E383:E386))</f>
        <v>60500</v>
      </c>
      <c r="F381" s="32">
        <f>IF(SUM(F378:F380)=0,0,SUM(F383:F386))</f>
        <v>60500</v>
      </c>
      <c r="G381" s="33">
        <f>IF(SUM(G378:G380)=0,0,SUM(G383:G386))</f>
        <v>60500</v>
      </c>
      <c r="H381" s="68">
        <f>IF(SUM(H378:H380)=0,0,SUM(H383:H386))</f>
        <v>0</v>
      </c>
      <c r="I381" s="459"/>
    </row>
    <row r="382" spans="1:9" ht="15.75" outlineLevel="1" thickBot="1" x14ac:dyDescent="0.3">
      <c r="A382" s="456"/>
      <c r="B382" s="54" t="s">
        <v>35</v>
      </c>
      <c r="C382" s="45"/>
      <c r="D382" s="46">
        <f>SUM(D378:D380,D383:D386)</f>
        <v>153500</v>
      </c>
      <c r="E382" s="47">
        <f>SUM(E378:E380,E383:E386)</f>
        <v>153500</v>
      </c>
      <c r="F382" s="48">
        <f>SUM(F378:F380,F383:F386)</f>
        <v>153500</v>
      </c>
      <c r="G382" s="49">
        <f>SUM(G378:G380,G383:G386)</f>
        <v>153500</v>
      </c>
      <c r="H382" s="72">
        <f>SUM(H378:H380,H383:H386)</f>
        <v>0</v>
      </c>
      <c r="I382" s="459"/>
    </row>
    <row r="383" spans="1:9" outlineLevel="2" x14ac:dyDescent="0.25">
      <c r="A383" s="456"/>
      <c r="B383" s="55" t="s">
        <v>186</v>
      </c>
      <c r="C383" s="23"/>
      <c r="D383" s="24">
        <f>B3</f>
        <v>14500</v>
      </c>
      <c r="E383" s="25">
        <f>B3</f>
        <v>14500</v>
      </c>
      <c r="F383" s="26">
        <f>B3</f>
        <v>14500</v>
      </c>
      <c r="G383" s="27">
        <f>B3</f>
        <v>14500</v>
      </c>
      <c r="H383" s="70">
        <f>IF(SUM(H378:H380)=0,0,IF(SUM(H378:H380)&gt;=$H$3,ROUNDUP((SUM(H378:H380)*0.01),-3),$B$3))</f>
        <v>0</v>
      </c>
      <c r="I383" s="459"/>
    </row>
    <row r="384" spans="1:9" outlineLevel="2" x14ac:dyDescent="0.25">
      <c r="A384" s="456"/>
      <c r="B384" t="s">
        <v>185</v>
      </c>
      <c r="C384" s="9"/>
      <c r="D384" s="19">
        <f>IF(SUM(D378:D380)=0,0,$B$4)</f>
        <v>7600</v>
      </c>
      <c r="E384" s="14">
        <f>IF(SUM(E378:E380)=0,0,$B$4)</f>
        <v>7600</v>
      </c>
      <c r="F384" s="15">
        <f>IF(SUM(F378:F380)=0,0,$B$4)</f>
        <v>7600</v>
      </c>
      <c r="G384" s="21">
        <f>IF(SUM(G378:G380)=0,0,$B$4)</f>
        <v>7600</v>
      </c>
      <c r="H384" s="66">
        <f>IF(SUM(H378:H380)=0,0,$B$4)</f>
        <v>0</v>
      </c>
      <c r="I384" s="459"/>
    </row>
    <row r="385" spans="1:9" outlineLevel="2" x14ac:dyDescent="0.25">
      <c r="A385" s="456"/>
      <c r="B385" s="336" t="s">
        <v>11</v>
      </c>
      <c r="C385" s="337"/>
      <c r="D385" s="285">
        <v>36000</v>
      </c>
      <c r="E385" s="285">
        <f>D385</f>
        <v>36000</v>
      </c>
      <c r="F385" s="285">
        <f>D385</f>
        <v>36000</v>
      </c>
      <c r="G385" s="285">
        <f>D385</f>
        <v>36000</v>
      </c>
      <c r="H385" s="293">
        <f>IF($I$377="N",0,(ROUND(((SUM(H378:H380)*$H$1)/100),0))*100)</f>
        <v>0</v>
      </c>
      <c r="I385" s="459"/>
    </row>
    <row r="386" spans="1:9" ht="15.75" outlineLevel="2" thickBot="1" x14ac:dyDescent="0.3">
      <c r="A386" s="457"/>
      <c r="B386" s="338" t="s">
        <v>12</v>
      </c>
      <c r="C386" s="339"/>
      <c r="D386" s="340">
        <f>IF(SUM(D378:D380)=0,0,RUNT!F70)</f>
        <v>2400</v>
      </c>
      <c r="E386" s="341">
        <f>IF(SUM(E378:E380)=0,0,RUNT!F70)</f>
        <v>2400</v>
      </c>
      <c r="F386" s="342">
        <f>IF(SUM(F378:F380)=0,0,RUNT!F70)</f>
        <v>2400</v>
      </c>
      <c r="G386" s="343">
        <f>IF(SUM(F378:F380)=0,0,RUNT!F70)</f>
        <v>2400</v>
      </c>
      <c r="H386" s="344">
        <v>0</v>
      </c>
      <c r="I386" s="460"/>
    </row>
    <row r="387" spans="1:9" x14ac:dyDescent="0.25">
      <c r="A387" s="455" t="str">
        <f>UVB!A121</f>
        <v>RECATEGORIZACION DE LA LICENCIA DE CONDUCCION  (HACIA ARRIBA)</v>
      </c>
      <c r="B387" s="50" t="s">
        <v>34</v>
      </c>
      <c r="C387" s="34"/>
      <c r="D387" s="35">
        <f>SUM(D388:D390)</f>
        <v>93000</v>
      </c>
      <c r="E387" s="36">
        <f>SUM(E388:E390)</f>
        <v>93000</v>
      </c>
      <c r="F387" s="37">
        <f>SUM(F388:F390)</f>
        <v>93000</v>
      </c>
      <c r="G387" s="38">
        <f>SUM(G388:G390)</f>
        <v>93000</v>
      </c>
      <c r="H387" s="65">
        <f>SUM(H388:H390)</f>
        <v>0</v>
      </c>
      <c r="I387" s="458" t="s">
        <v>31</v>
      </c>
    </row>
    <row r="388" spans="1:9" outlineLevel="3" x14ac:dyDescent="0.25">
      <c r="A388" s="456"/>
      <c r="B388" s="51" t="str">
        <f>UVB!B121</f>
        <v>DERECHOS MUNICIPALES</v>
      </c>
      <c r="C388" s="9"/>
      <c r="D388" s="19">
        <f>ROUNDUP(($B$2*UVB!C121),-3)</f>
        <v>56000</v>
      </c>
      <c r="E388" s="14">
        <f>ROUNDUP(($B$2*UVB!D121),-3)</f>
        <v>56000</v>
      </c>
      <c r="F388" s="15">
        <f>ROUNDUP(($B$2*UVB!E121),-3)</f>
        <v>56000</v>
      </c>
      <c r="G388" s="21">
        <f>ROUNDUP(($B$2*UVB!F121),-3)</f>
        <v>56000</v>
      </c>
      <c r="H388" s="66">
        <f>ROUNDUP(($B$2*UVB!G121),-3)</f>
        <v>0</v>
      </c>
      <c r="I388" s="459"/>
    </row>
    <row r="389" spans="1:9" outlineLevel="3" x14ac:dyDescent="0.25">
      <c r="A389" s="456"/>
      <c r="B389" s="51" t="str">
        <f>UVB!B122</f>
        <v>LAMINA</v>
      </c>
      <c r="C389" s="9"/>
      <c r="D389" s="19">
        <f>ROUNDUP(($B$2*UVB!C122),-3)</f>
        <v>37000</v>
      </c>
      <c r="E389" s="14">
        <f>ROUNDUP(($B$2*UVB!D122),-3)</f>
        <v>37000</v>
      </c>
      <c r="F389" s="15">
        <f>ROUNDUP(($B$2*UVB!E122),-3)</f>
        <v>37000</v>
      </c>
      <c r="G389" s="21">
        <f>ROUNDUP(($B$2*UVB!F122),-3)</f>
        <v>37000</v>
      </c>
      <c r="H389" s="66">
        <f>ROUNDUP(($B$2*UVB!G122),-3)</f>
        <v>0</v>
      </c>
      <c r="I389" s="459"/>
    </row>
    <row r="390" spans="1:9" outlineLevel="3" x14ac:dyDescent="0.25">
      <c r="A390" s="456"/>
      <c r="B390" s="51" t="str">
        <f>UVB!B123</f>
        <v>PLACA</v>
      </c>
      <c r="C390" s="9"/>
      <c r="D390" s="19">
        <f>ROUNDUP(($B$2*UVB!C123),-3)</f>
        <v>0</v>
      </c>
      <c r="E390" s="14">
        <f>ROUNDUP(($B$2*UVB!D123),-3)</f>
        <v>0</v>
      </c>
      <c r="F390" s="15">
        <f>ROUNDUP(($B$2*UVB!E123),-3)</f>
        <v>0</v>
      </c>
      <c r="G390" s="21">
        <f>ROUNDUP(($B$2*UVB!F123),-3)</f>
        <v>0</v>
      </c>
      <c r="H390" s="66">
        <f>ROUNDUP(($B$2*UVB!G123),-3)</f>
        <v>0</v>
      </c>
      <c r="I390" s="459"/>
    </row>
    <row r="391" spans="1:9" ht="15.75" outlineLevel="1" thickBot="1" x14ac:dyDescent="0.3">
      <c r="A391" s="456"/>
      <c r="B391" s="53" t="s">
        <v>36</v>
      </c>
      <c r="C391" s="29"/>
      <c r="D391" s="30">
        <f>IF(SUM(D388:D390)=0,0,SUM(D393:D396))</f>
        <v>60500</v>
      </c>
      <c r="E391" s="31">
        <f>IF(SUM(E388:E390)=0,0,SUM(E393:E396))</f>
        <v>60500</v>
      </c>
      <c r="F391" s="32">
        <f>IF(SUM(F388:F390)=0,0,SUM(F393:F396))</f>
        <v>60500</v>
      </c>
      <c r="G391" s="33">
        <f>IF(SUM(G388:G390)=0,0,SUM(G393:G396))</f>
        <v>60500</v>
      </c>
      <c r="H391" s="68">
        <f>IF(SUM(H388:H390)=0,0,SUM(H393:H396))</f>
        <v>0</v>
      </c>
      <c r="I391" s="459"/>
    </row>
    <row r="392" spans="1:9" ht="15.75" outlineLevel="1" thickBot="1" x14ac:dyDescent="0.3">
      <c r="A392" s="456"/>
      <c r="B392" s="54" t="s">
        <v>35</v>
      </c>
      <c r="C392" s="45"/>
      <c r="D392" s="46">
        <f>SUM(D388:D390,D393:D396)</f>
        <v>153500</v>
      </c>
      <c r="E392" s="47">
        <f>SUM(E388:E390,E393:E396)</f>
        <v>153500</v>
      </c>
      <c r="F392" s="48">
        <f>SUM(F388:F390,F393:F396)</f>
        <v>153500</v>
      </c>
      <c r="G392" s="49">
        <f>SUM(G388:G390,G393:G396)</f>
        <v>153500</v>
      </c>
      <c r="H392" s="72">
        <f>SUM(H388:H390,H393:H396)</f>
        <v>0</v>
      </c>
      <c r="I392" s="459"/>
    </row>
    <row r="393" spans="1:9" outlineLevel="2" x14ac:dyDescent="0.25">
      <c r="A393" s="456"/>
      <c r="B393" s="55" t="s">
        <v>186</v>
      </c>
      <c r="C393" s="23"/>
      <c r="D393" s="24">
        <f>B3</f>
        <v>14500</v>
      </c>
      <c r="E393" s="25">
        <f>B3</f>
        <v>14500</v>
      </c>
      <c r="F393" s="26">
        <f>B3</f>
        <v>14500</v>
      </c>
      <c r="G393" s="27">
        <f>B3</f>
        <v>14500</v>
      </c>
      <c r="H393" s="70">
        <f>IF(SUM(H388:H390)=0,0,IF(SUM(H388:H390)&gt;=$H$3,ROUNDUP((SUM(H388:H390)*0.01),-3),$B$3))</f>
        <v>0</v>
      </c>
      <c r="I393" s="459"/>
    </row>
    <row r="394" spans="1:9" outlineLevel="2" x14ac:dyDescent="0.25">
      <c r="A394" s="456"/>
      <c r="B394" t="s">
        <v>185</v>
      </c>
      <c r="C394" s="9"/>
      <c r="D394" s="19">
        <f>IF(SUM(D388:D390)=0,0,$B$4)</f>
        <v>7600</v>
      </c>
      <c r="E394" s="14">
        <f>IF(SUM(E388:E390)=0,0,$B$4)</f>
        <v>7600</v>
      </c>
      <c r="F394" s="15">
        <f>IF(SUM(F388:F390)=0,0,$B$4)</f>
        <v>7600</v>
      </c>
      <c r="G394" s="21">
        <f>IF(SUM(G388:G390)=0,0,$B$4)</f>
        <v>7600</v>
      </c>
      <c r="H394" s="66">
        <f>IF(SUM(H388:H390)=0,0,$B$4)</f>
        <v>0</v>
      </c>
      <c r="I394" s="459"/>
    </row>
    <row r="395" spans="1:9" outlineLevel="2" x14ac:dyDescent="0.25">
      <c r="A395" s="456"/>
      <c r="B395" s="336" t="s">
        <v>11</v>
      </c>
      <c r="C395" s="337"/>
      <c r="D395" s="285">
        <f>36000</f>
        <v>36000</v>
      </c>
      <c r="E395" s="285">
        <f>D395</f>
        <v>36000</v>
      </c>
      <c r="F395" s="285">
        <f>D395</f>
        <v>36000</v>
      </c>
      <c r="G395" s="285">
        <f>D395</f>
        <v>36000</v>
      </c>
      <c r="H395" s="293">
        <f>IF($I$387="N",0,(ROUND(((SUM(H388:H390)*$H$1)/100),0))*100)</f>
        <v>0</v>
      </c>
      <c r="I395" s="459"/>
    </row>
    <row r="396" spans="1:9" ht="15.75" outlineLevel="2" thickBot="1" x14ac:dyDescent="0.3">
      <c r="A396" s="457"/>
      <c r="B396" s="338" t="s">
        <v>12</v>
      </c>
      <c r="C396" s="339"/>
      <c r="D396" s="340">
        <f>IF(SUM(D388:D390)=0,0,RUNT!F71)</f>
        <v>2400</v>
      </c>
      <c r="E396" s="341">
        <f>IF(SUM(E388:E390)=0,0,RUNT!F71)</f>
        <v>2400</v>
      </c>
      <c r="F396" s="342">
        <f>IF(SUM(F388:F390)=0,0,RUNT!F71)</f>
        <v>2400</v>
      </c>
      <c r="G396" s="343">
        <f>IF(SUM(F388:F390)=0,0,RUNT!F71)</f>
        <v>2400</v>
      </c>
      <c r="H396" s="344">
        <v>0</v>
      </c>
      <c r="I396" s="460"/>
    </row>
    <row r="397" spans="1:9" x14ac:dyDescent="0.25">
      <c r="A397" s="455" t="str">
        <f>UVB!A124</f>
        <v>RECATEGORIZACION DE LA LICENCIA DE CONDUCCION  (HACIA ABAJO)</v>
      </c>
      <c r="B397" s="50" t="s">
        <v>34</v>
      </c>
      <c r="C397" s="34"/>
      <c r="D397" s="35">
        <f>SUM(D398:D400)</f>
        <v>93000</v>
      </c>
      <c r="E397" s="36">
        <f>SUM(E398:E400)</f>
        <v>93000</v>
      </c>
      <c r="F397" s="37">
        <f>SUM(F398:F400)</f>
        <v>93000</v>
      </c>
      <c r="G397" s="38">
        <f>SUM(G398:G400)</f>
        <v>93000</v>
      </c>
      <c r="H397" s="65">
        <f>SUM(H398:H400)</f>
        <v>0</v>
      </c>
      <c r="I397" s="458" t="s">
        <v>31</v>
      </c>
    </row>
    <row r="398" spans="1:9" outlineLevel="3" x14ac:dyDescent="0.25">
      <c r="A398" s="456"/>
      <c r="B398" s="51" t="str">
        <f>UVB!B124</f>
        <v>DERECHOS MUNICIPALES</v>
      </c>
      <c r="C398" s="9"/>
      <c r="D398" s="19">
        <f>ROUNDUP(($B$2*UVB!C124),-3)</f>
        <v>56000</v>
      </c>
      <c r="E398" s="14">
        <f>ROUNDUP(($B$2*UVB!D124),-3)</f>
        <v>56000</v>
      </c>
      <c r="F398" s="15">
        <f>ROUNDUP(($B$2*UVB!E124),-3)</f>
        <v>56000</v>
      </c>
      <c r="G398" s="21">
        <f>ROUNDUP(($B$2*UVB!F124),-3)</f>
        <v>56000</v>
      </c>
      <c r="H398" s="66">
        <f>ROUNDUP(($B$2*UVB!G124),-3)</f>
        <v>0</v>
      </c>
      <c r="I398" s="459"/>
    </row>
    <row r="399" spans="1:9" outlineLevel="3" x14ac:dyDescent="0.25">
      <c r="A399" s="456"/>
      <c r="B399" s="51" t="str">
        <f>UVB!B125</f>
        <v>LAMINA</v>
      </c>
      <c r="C399" s="9"/>
      <c r="D399" s="19">
        <f>ROUNDUP(($B$2*UVB!C125),-3)</f>
        <v>37000</v>
      </c>
      <c r="E399" s="14">
        <f>ROUNDUP(($B$2*UVB!D125),-3)</f>
        <v>37000</v>
      </c>
      <c r="F399" s="15">
        <f>ROUNDUP(($B$2*UVB!E125),-3)</f>
        <v>37000</v>
      </c>
      <c r="G399" s="21">
        <f>ROUNDUP(($B$2*UVB!F125),-3)</f>
        <v>37000</v>
      </c>
      <c r="H399" s="66">
        <f>ROUNDUP(($B$2*UVB!G125),-3)</f>
        <v>0</v>
      </c>
      <c r="I399" s="459"/>
    </row>
    <row r="400" spans="1:9" outlineLevel="3" x14ac:dyDescent="0.25">
      <c r="A400" s="456"/>
      <c r="B400" s="51" t="str">
        <f>UVB!B126</f>
        <v>PLACA</v>
      </c>
      <c r="C400" s="9"/>
      <c r="D400" s="19">
        <f>ROUNDUP(($B$2*UVB!C126),-3)</f>
        <v>0</v>
      </c>
      <c r="E400" s="14">
        <f>ROUNDUP(($B$2*UVB!D126),-3)</f>
        <v>0</v>
      </c>
      <c r="F400" s="15">
        <f>ROUNDUP(($B$2*UVB!E126),-3)</f>
        <v>0</v>
      </c>
      <c r="G400" s="21">
        <f>ROUNDUP(($B$2*UVB!F126),-3)</f>
        <v>0</v>
      </c>
      <c r="H400" s="66">
        <f>ROUNDUP(($B$2*UVB!G126),-3)</f>
        <v>0</v>
      </c>
      <c r="I400" s="459"/>
    </row>
    <row r="401" spans="1:9" ht="15.75" outlineLevel="1" thickBot="1" x14ac:dyDescent="0.3">
      <c r="A401" s="456"/>
      <c r="B401" s="53" t="s">
        <v>36</v>
      </c>
      <c r="C401" s="29"/>
      <c r="D401" s="30">
        <f>IF(SUM(D398:D400)=0,0,SUM(D403:D406))</f>
        <v>60500</v>
      </c>
      <c r="E401" s="31">
        <f>IF(SUM(E398:E400)=0,0,SUM(E403:E406))</f>
        <v>60500</v>
      </c>
      <c r="F401" s="32">
        <f>IF(SUM(F398:F400)=0,0,SUM(F403:F406))</f>
        <v>60500</v>
      </c>
      <c r="G401" s="33">
        <f>IF(SUM(G398:G400)=0,0,SUM(G403:G406))</f>
        <v>60500</v>
      </c>
      <c r="H401" s="68">
        <f>IF(SUM(H398:H400)=0,0,SUM(H403:H406))</f>
        <v>0</v>
      </c>
      <c r="I401" s="459"/>
    </row>
    <row r="402" spans="1:9" ht="15.75" outlineLevel="1" thickBot="1" x14ac:dyDescent="0.3">
      <c r="A402" s="456"/>
      <c r="B402" s="54" t="s">
        <v>35</v>
      </c>
      <c r="C402" s="45"/>
      <c r="D402" s="46">
        <f>SUM(D398:D400,D403:D406)</f>
        <v>153500</v>
      </c>
      <c r="E402" s="47">
        <f>SUM(E398:E400,E403:E406)</f>
        <v>153500</v>
      </c>
      <c r="F402" s="48">
        <f>SUM(F398:F400,F403:F406)</f>
        <v>153500</v>
      </c>
      <c r="G402" s="49">
        <f>SUM(G398:G400,G403:G406)</f>
        <v>153500</v>
      </c>
      <c r="H402" s="72">
        <f>SUM(H398:H400,H403:H406)</f>
        <v>0</v>
      </c>
      <c r="I402" s="459"/>
    </row>
    <row r="403" spans="1:9" outlineLevel="2" x14ac:dyDescent="0.25">
      <c r="A403" s="456"/>
      <c r="B403" s="55" t="s">
        <v>186</v>
      </c>
      <c r="C403" s="23"/>
      <c r="D403" s="24">
        <f>B3</f>
        <v>14500</v>
      </c>
      <c r="E403" s="25">
        <f>B3</f>
        <v>14500</v>
      </c>
      <c r="F403" s="26">
        <f>B3</f>
        <v>14500</v>
      </c>
      <c r="G403" s="27">
        <f>B3</f>
        <v>14500</v>
      </c>
      <c r="H403" s="70">
        <f>IF(SUM(H398:H400)=0,0,IF(SUM(H398:H400)&gt;=$H$3,ROUNDUP((SUM(H398:H400)*0.01),-3),$B$3))</f>
        <v>0</v>
      </c>
      <c r="I403" s="459"/>
    </row>
    <row r="404" spans="1:9" outlineLevel="2" x14ac:dyDescent="0.25">
      <c r="A404" s="456"/>
      <c r="B404" t="s">
        <v>185</v>
      </c>
      <c r="C404" s="9"/>
      <c r="D404" s="19">
        <f>IF(SUM(D398:D400)=0,0,$B$4)</f>
        <v>7600</v>
      </c>
      <c r="E404" s="14">
        <f>IF(SUM(E398:E400)=0,0,$B$4)</f>
        <v>7600</v>
      </c>
      <c r="F404" s="15">
        <f>IF(SUM(F398:F400)=0,0,$B$4)</f>
        <v>7600</v>
      </c>
      <c r="G404" s="21">
        <f>IF(SUM(G398:G400)=0,0,$B$4)</f>
        <v>7600</v>
      </c>
      <c r="H404" s="66">
        <f>IF(SUM(H398:H400)=0,0,$B$4)</f>
        <v>0</v>
      </c>
      <c r="I404" s="459"/>
    </row>
    <row r="405" spans="1:9" outlineLevel="2" x14ac:dyDescent="0.25">
      <c r="A405" s="456"/>
      <c r="B405" s="336" t="s">
        <v>11</v>
      </c>
      <c r="C405" s="337"/>
      <c r="D405" s="285">
        <v>36000</v>
      </c>
      <c r="E405" s="285">
        <f>D405</f>
        <v>36000</v>
      </c>
      <c r="F405" s="285">
        <f>D405</f>
        <v>36000</v>
      </c>
      <c r="G405" s="285">
        <f>D405</f>
        <v>36000</v>
      </c>
      <c r="H405" s="293">
        <f>IF($I$387="N",0,(ROUND(((SUM(H398:H400)*$H$1)/100),0))*100)</f>
        <v>0</v>
      </c>
      <c r="I405" s="459"/>
    </row>
    <row r="406" spans="1:9" ht="15.75" outlineLevel="2" thickBot="1" x14ac:dyDescent="0.3">
      <c r="A406" s="457"/>
      <c r="B406" s="338" t="s">
        <v>12</v>
      </c>
      <c r="C406" s="339"/>
      <c r="D406" s="340">
        <f>IF(SUM(D398:D400)=0,0,RUNT!F71)</f>
        <v>2400</v>
      </c>
      <c r="E406" s="341">
        <f>IF(SUM(E398:E400)=0,0,RUNT!F71)</f>
        <v>2400</v>
      </c>
      <c r="F406" s="342">
        <f>IF(SUM(F398:F400)=0,0,RUNT!F71)</f>
        <v>2400</v>
      </c>
      <c r="G406" s="343">
        <f>IF(SUM(F398:F400)=0,0,RUNT!F71)</f>
        <v>2400</v>
      </c>
      <c r="H406" s="344">
        <v>0</v>
      </c>
      <c r="I406" s="460"/>
    </row>
    <row r="407" spans="1:9" x14ac:dyDescent="0.25">
      <c r="A407" s="455" t="str">
        <f>UVB!A127</f>
        <v>DUPLICADO DE LA LICENCIA DE CONDUCCION</v>
      </c>
      <c r="B407" s="50" t="s">
        <v>34</v>
      </c>
      <c r="C407" s="34"/>
      <c r="D407" s="35">
        <f>SUM(D408:D410)</f>
        <v>93000</v>
      </c>
      <c r="E407" s="36">
        <f>SUM(E408:E410)</f>
        <v>93000</v>
      </c>
      <c r="F407" s="37">
        <f>SUM(F408:F410)</f>
        <v>93000</v>
      </c>
      <c r="G407" s="38">
        <f>SUM(G408:G410)</f>
        <v>93000</v>
      </c>
      <c r="H407" s="315">
        <f>SUM(H408:H410)</f>
        <v>0</v>
      </c>
      <c r="I407" s="458" t="s">
        <v>31</v>
      </c>
    </row>
    <row r="408" spans="1:9" outlineLevel="3" x14ac:dyDescent="0.25">
      <c r="A408" s="456"/>
      <c r="B408" s="51" t="str">
        <f>UVB!B127</f>
        <v>DERECHOS MUNICIPALES</v>
      </c>
      <c r="C408" s="9"/>
      <c r="D408" s="19">
        <f>ROUNDUP(($B$2*UVB!C127),-3)</f>
        <v>56000</v>
      </c>
      <c r="E408" s="14">
        <f>ROUNDUP(($B$2*UVB!D127),-3)</f>
        <v>56000</v>
      </c>
      <c r="F408" s="15">
        <f>ROUNDUP(($B$2*UVB!E127),-3)</f>
        <v>56000</v>
      </c>
      <c r="G408" s="21">
        <f>ROUNDUP(($B$2*UVB!F127),-3)</f>
        <v>56000</v>
      </c>
      <c r="H408" s="316">
        <f>ROUNDUP(($B$2*UVB!G127),-3)</f>
        <v>0</v>
      </c>
      <c r="I408" s="459"/>
    </row>
    <row r="409" spans="1:9" outlineLevel="3" x14ac:dyDescent="0.25">
      <c r="A409" s="456"/>
      <c r="B409" s="51" t="str">
        <f>UVB!B128</f>
        <v>LAMINA</v>
      </c>
      <c r="C409" s="9"/>
      <c r="D409" s="19">
        <f>ROUNDUP(($B$2*UVB!C128),-3)</f>
        <v>37000</v>
      </c>
      <c r="E409" s="14">
        <f>ROUNDUP(($B$2*UVB!D128),-3)</f>
        <v>37000</v>
      </c>
      <c r="F409" s="15">
        <f>ROUNDUP(($B$2*UVB!E128),-3)</f>
        <v>37000</v>
      </c>
      <c r="G409" s="21">
        <f>ROUNDUP(($B$2*UVB!F128),-3)</f>
        <v>37000</v>
      </c>
      <c r="H409" s="316">
        <f>ROUNDUP(($B$2*UVB!G128),-3)</f>
        <v>0</v>
      </c>
      <c r="I409" s="459"/>
    </row>
    <row r="410" spans="1:9" outlineLevel="3" x14ac:dyDescent="0.25">
      <c r="A410" s="456"/>
      <c r="B410" s="51" t="str">
        <f>UVB!B129</f>
        <v>PLACA</v>
      </c>
      <c r="C410" s="9"/>
      <c r="D410" s="19">
        <f>ROUNDUP(($B$2*UVB!C129),-3)</f>
        <v>0</v>
      </c>
      <c r="E410" s="14">
        <f>ROUNDUP(($B$2*UVB!D129),-3)</f>
        <v>0</v>
      </c>
      <c r="F410" s="15">
        <f>ROUNDUP(($B$2*UVB!E129),-3)</f>
        <v>0</v>
      </c>
      <c r="G410" s="21">
        <f>ROUNDUP(($B$2*UVB!F129),-3)</f>
        <v>0</v>
      </c>
      <c r="H410" s="316">
        <f>ROUNDUP(($B$2*UVB!G129),-3)</f>
        <v>0</v>
      </c>
      <c r="I410" s="459"/>
    </row>
    <row r="411" spans="1:9" ht="15.75" outlineLevel="1" thickBot="1" x14ac:dyDescent="0.3">
      <c r="A411" s="456"/>
      <c r="B411" s="53" t="s">
        <v>36</v>
      </c>
      <c r="C411" s="29"/>
      <c r="D411" s="30">
        <f>IF(SUM(D408:D410)=0,0,SUM(D413:D416))</f>
        <v>60500</v>
      </c>
      <c r="E411" s="31">
        <f>IF(SUM(E408:E410)=0,0,SUM(E413:E416))</f>
        <v>60500</v>
      </c>
      <c r="F411" s="32">
        <f>IF(SUM(F408:F410)=0,0,SUM(F413:F416))</f>
        <v>60500</v>
      </c>
      <c r="G411" s="33">
        <f>IF(SUM(G408:G410)=0,0,SUM(G413:G416))</f>
        <v>60500</v>
      </c>
      <c r="H411" s="317">
        <f>IF(SUM(H408:H410)=0,0,SUM(H413:H416))</f>
        <v>0</v>
      </c>
      <c r="I411" s="459"/>
    </row>
    <row r="412" spans="1:9" ht="15.75" outlineLevel="1" thickBot="1" x14ac:dyDescent="0.3">
      <c r="A412" s="456"/>
      <c r="B412" s="54" t="s">
        <v>35</v>
      </c>
      <c r="C412" s="45"/>
      <c r="D412" s="46">
        <f>SUM(D408:D410,D413:D416)</f>
        <v>153500</v>
      </c>
      <c r="E412" s="47">
        <f>SUM(E408:E410,E413:E416)</f>
        <v>153500</v>
      </c>
      <c r="F412" s="48">
        <f>SUM(F408:F410,F413:F416)</f>
        <v>153500</v>
      </c>
      <c r="G412" s="49">
        <f>SUM(G408:G410,G413:G416)</f>
        <v>153500</v>
      </c>
      <c r="H412" s="318">
        <f>SUM(H408:H410,H413:H416)</f>
        <v>0</v>
      </c>
      <c r="I412" s="459"/>
    </row>
    <row r="413" spans="1:9" outlineLevel="2" x14ac:dyDescent="0.25">
      <c r="A413" s="456"/>
      <c r="B413" s="55" t="s">
        <v>186</v>
      </c>
      <c r="C413" s="23"/>
      <c r="D413" s="24">
        <f>B3</f>
        <v>14500</v>
      </c>
      <c r="E413" s="25">
        <f>B3</f>
        <v>14500</v>
      </c>
      <c r="F413" s="26">
        <f>B3</f>
        <v>14500</v>
      </c>
      <c r="G413" s="27">
        <f>B3</f>
        <v>14500</v>
      </c>
      <c r="H413" s="319">
        <f>IF(SUM(H408:H410)=0,0,IF(SUM(H408:H410)&gt;=$H$3,ROUNDUP((SUM(H408:H410)*0.01),-3),$B$3))</f>
        <v>0</v>
      </c>
      <c r="I413" s="459"/>
    </row>
    <row r="414" spans="1:9" outlineLevel="2" x14ac:dyDescent="0.25">
      <c r="A414" s="456"/>
      <c r="B414" t="s">
        <v>185</v>
      </c>
      <c r="C414" s="9"/>
      <c r="D414" s="19">
        <f>IF(SUM(D408:D410)=0,0,$B$4)</f>
        <v>7600</v>
      </c>
      <c r="E414" s="14">
        <f>IF(SUM(E408:E410)=0,0,$B$4)</f>
        <v>7600</v>
      </c>
      <c r="F414" s="15">
        <f>IF(SUM(F408:F410)=0,0,$B$4)</f>
        <v>7600</v>
      </c>
      <c r="G414" s="21">
        <f>IF(SUM(G408:G410)=0,0,$B$4)</f>
        <v>7600</v>
      </c>
      <c r="H414" s="316">
        <f>IF(SUM(H408:H410)=0,0,$B$4)</f>
        <v>0</v>
      </c>
      <c r="I414" s="459"/>
    </row>
    <row r="415" spans="1:9" outlineLevel="2" x14ac:dyDescent="0.25">
      <c r="A415" s="456"/>
      <c r="B415" s="336" t="s">
        <v>11</v>
      </c>
      <c r="C415" s="337"/>
      <c r="D415" s="285">
        <v>36000</v>
      </c>
      <c r="E415" s="285">
        <v>36000</v>
      </c>
      <c r="F415" s="285">
        <v>36000</v>
      </c>
      <c r="G415" s="285">
        <v>36000</v>
      </c>
      <c r="H415" s="345">
        <f>IF($I$407="N",0,(ROUND(((SUM(H408:H410)*$H$1)/100),0))*100)</f>
        <v>0</v>
      </c>
      <c r="I415" s="459"/>
    </row>
    <row r="416" spans="1:9" ht="15.75" outlineLevel="2" thickBot="1" x14ac:dyDescent="0.3">
      <c r="A416" s="457"/>
      <c r="B416" s="338" t="s">
        <v>12</v>
      </c>
      <c r="C416" s="339"/>
      <c r="D416" s="340">
        <f>IF(SUM(D408:D410)=0,0,RUNT!F72)</f>
        <v>2400</v>
      </c>
      <c r="E416" s="341">
        <f>IF(SUM(E408:E410)=0,0,RUNT!F72)</f>
        <v>2400</v>
      </c>
      <c r="F416" s="342">
        <f>IF(SUM(F408:F410)=0,0,RUNT!F72)</f>
        <v>2400</v>
      </c>
      <c r="G416" s="343">
        <f>IF(SUM(F408:F410)=0,0,RUNT!F72)</f>
        <v>2400</v>
      </c>
      <c r="H416" s="346">
        <v>0</v>
      </c>
      <c r="I416" s="460"/>
    </row>
    <row r="417" spans="1:9" ht="15.75" outlineLevel="2" thickBot="1" x14ac:dyDescent="0.3">
      <c r="A417" s="320"/>
      <c r="B417" s="321"/>
      <c r="C417" s="322"/>
      <c r="D417" s="323"/>
      <c r="E417" s="324"/>
      <c r="F417" s="325"/>
      <c r="G417" s="326"/>
      <c r="H417" s="326"/>
      <c r="I417" s="196"/>
    </row>
    <row r="418" spans="1:9" outlineLevel="2" x14ac:dyDescent="0.25">
      <c r="A418" s="464" t="s">
        <v>203</v>
      </c>
      <c r="B418" s="306" t="str">
        <f>UVB!B136</f>
        <v>DERECHOS MUNICIPALES</v>
      </c>
      <c r="C418" s="295"/>
      <c r="D418" s="312">
        <f>ROUNDUP(UVB!C139*VALORES!B2,-2)</f>
        <v>24300</v>
      </c>
      <c r="E418" s="303"/>
      <c r="F418" s="303"/>
      <c r="G418" s="303"/>
      <c r="H418" s="304"/>
      <c r="I418" s="196"/>
    </row>
    <row r="419" spans="1:9" outlineLevel="2" x14ac:dyDescent="0.25">
      <c r="A419" s="465"/>
      <c r="B419" s="307" t="s">
        <v>12</v>
      </c>
      <c r="C419" s="296"/>
      <c r="D419" s="313">
        <f>RUNT!F14</f>
        <v>18000</v>
      </c>
      <c r="E419" s="294"/>
      <c r="F419" s="294"/>
      <c r="G419" s="294"/>
      <c r="H419" s="305"/>
      <c r="I419" s="196"/>
    </row>
    <row r="420" spans="1:9" ht="15.75" outlineLevel="2" thickBot="1" x14ac:dyDescent="0.3">
      <c r="A420" s="466"/>
      <c r="B420" s="308" t="s">
        <v>35</v>
      </c>
      <c r="C420" s="309"/>
      <c r="D420" s="314">
        <f>SUM(D418:D419)</f>
        <v>42300</v>
      </c>
      <c r="E420" s="310"/>
      <c r="F420" s="310"/>
      <c r="G420" s="310"/>
      <c r="H420" s="311"/>
      <c r="I420" s="196"/>
    </row>
    <row r="421" spans="1:9" outlineLevel="2" x14ac:dyDescent="0.25">
      <c r="A421" s="464" t="s">
        <v>204</v>
      </c>
      <c r="B421" s="306" t="str">
        <f>UVB!B139</f>
        <v>DERECHOS MUNICIPALES</v>
      </c>
      <c r="C421" s="295"/>
      <c r="D421" s="312">
        <f>ROUNDUP(UVB!C140*VALORES!B2,-2)</f>
        <v>12200</v>
      </c>
      <c r="E421" s="303"/>
      <c r="F421" s="303"/>
      <c r="G421" s="303"/>
      <c r="H421" s="304"/>
      <c r="I421" s="196"/>
    </row>
    <row r="422" spans="1:9" outlineLevel="2" x14ac:dyDescent="0.25">
      <c r="A422" s="465"/>
      <c r="B422" s="307" t="s">
        <v>12</v>
      </c>
      <c r="C422" s="296"/>
      <c r="D422" s="313">
        <f>RUNT!F73</f>
        <v>2400</v>
      </c>
      <c r="E422" s="294"/>
      <c r="F422" s="294"/>
      <c r="G422" s="294"/>
      <c r="H422" s="305"/>
      <c r="I422" s="196"/>
    </row>
    <row r="423" spans="1:9" ht="15.75" outlineLevel="2" thickBot="1" x14ac:dyDescent="0.3">
      <c r="A423" s="466"/>
      <c r="B423" s="308" t="s">
        <v>35</v>
      </c>
      <c r="C423" s="309"/>
      <c r="D423" s="314">
        <f>SUM(D421:D422)</f>
        <v>14600</v>
      </c>
      <c r="E423" s="310"/>
      <c r="F423" s="310"/>
      <c r="G423" s="310"/>
      <c r="H423" s="311"/>
      <c r="I423" s="196"/>
    </row>
    <row r="424" spans="1:9" ht="15.75" outlineLevel="2" thickBot="1" x14ac:dyDescent="0.3">
      <c r="A424" s="85"/>
      <c r="D424" s="4"/>
      <c r="E424" s="4"/>
      <c r="F424" s="4"/>
      <c r="G424" s="4"/>
      <c r="H424" s="4"/>
      <c r="I424" s="196"/>
    </row>
    <row r="425" spans="1:9" s="2" customFormat="1" ht="15.75" thickBot="1" x14ac:dyDescent="0.3">
      <c r="A425" s="450" t="s">
        <v>193</v>
      </c>
      <c r="B425" s="451"/>
      <c r="C425" s="451"/>
      <c r="D425" s="451"/>
      <c r="E425" s="451"/>
      <c r="F425" s="451"/>
      <c r="G425" s="451"/>
      <c r="H425" s="452"/>
      <c r="I425" s="453" t="s">
        <v>30</v>
      </c>
    </row>
    <row r="426" spans="1:9" s="2" customFormat="1" ht="90.75" thickBot="1" x14ac:dyDescent="0.3">
      <c r="A426" s="197" t="s">
        <v>0</v>
      </c>
      <c r="B426" s="198" t="s">
        <v>19</v>
      </c>
      <c r="C426" s="199" t="s">
        <v>10</v>
      </c>
      <c r="D426" s="197" t="s">
        <v>6</v>
      </c>
      <c r="E426" s="200" t="s">
        <v>159</v>
      </c>
      <c r="F426" s="201" t="s">
        <v>158</v>
      </c>
      <c r="G426" s="202"/>
      <c r="H426" s="195"/>
      <c r="I426" s="454"/>
    </row>
    <row r="427" spans="1:9" x14ac:dyDescent="0.25">
      <c r="A427" s="455" t="str">
        <f>UVB!A130</f>
        <v>TRASLADO EN GRUA AUTOMOTORES DENTRO DEL PERIMETRO URBANO</v>
      </c>
      <c r="B427" s="50" t="s">
        <v>34</v>
      </c>
      <c r="C427" s="34"/>
      <c r="D427" s="35">
        <f>SUM(D428:D430)</f>
        <v>53700</v>
      </c>
      <c r="E427" s="36">
        <f>SUM(E428:E430)</f>
        <v>150100</v>
      </c>
      <c r="F427" s="37">
        <f>SUM(F428:F430)</f>
        <v>150100</v>
      </c>
      <c r="G427" s="38">
        <f>SUM(G428:G430)</f>
        <v>214200</v>
      </c>
      <c r="H427" s="65">
        <f>SUM(H428:H430)</f>
        <v>0</v>
      </c>
      <c r="I427" s="458" t="s">
        <v>32</v>
      </c>
    </row>
    <row r="428" spans="1:9" outlineLevel="3" x14ac:dyDescent="0.25">
      <c r="A428" s="456"/>
      <c r="B428" s="51" t="str">
        <f>UVB!B130</f>
        <v>DERECHOS MUNICIPALES</v>
      </c>
      <c r="C428" s="9"/>
      <c r="D428" s="19">
        <f>ROUNDUP(($B$2*UVB!C130),-2)</f>
        <v>53700</v>
      </c>
      <c r="E428" s="14">
        <f>ROUNDUP(($B$2*UVB!D130),-2)</f>
        <v>150100</v>
      </c>
      <c r="F428" s="15">
        <f>ROUNDUP(($B$2*UVB!E130),-2)</f>
        <v>150100</v>
      </c>
      <c r="G428" s="15">
        <f>ROUNDUP(($B$2*UVB!F130),-2)</f>
        <v>214200</v>
      </c>
      <c r="H428" s="66">
        <f>ROUNDUP(($B$2*UVB!G130),-2)</f>
        <v>0</v>
      </c>
      <c r="I428" s="459"/>
    </row>
    <row r="429" spans="1:9" outlineLevel="3" x14ac:dyDescent="0.25">
      <c r="A429" s="456"/>
      <c r="B429" s="51" t="str">
        <f>UVB!B131</f>
        <v>LAMINA</v>
      </c>
      <c r="C429" s="9"/>
      <c r="D429" s="19">
        <f>ROUNDUP(($B$2*UVB!C131),-2)</f>
        <v>0</v>
      </c>
      <c r="E429" s="14">
        <f>ROUNDUP(($B$2*UVB!D131),-2)</f>
        <v>0</v>
      </c>
      <c r="F429" s="15">
        <f>ROUNDUP(($B$2*UVB!E131),-2)</f>
        <v>0</v>
      </c>
      <c r="G429" s="15">
        <f>ROUNDUP(($B$2*UVB!F131),-2)</f>
        <v>0</v>
      </c>
      <c r="H429" s="66">
        <f>ROUNDUP(($B$2*UVB!G131),-2)</f>
        <v>0</v>
      </c>
      <c r="I429" s="459"/>
    </row>
    <row r="430" spans="1:9" outlineLevel="3" x14ac:dyDescent="0.25">
      <c r="A430" s="456"/>
      <c r="B430" s="51" t="str">
        <f>UVB!B132</f>
        <v>PLACA</v>
      </c>
      <c r="C430" s="9"/>
      <c r="D430" s="19">
        <f>ROUNDUP(($B$2*UVB!C132),-2)</f>
        <v>0</v>
      </c>
      <c r="E430" s="14">
        <f>ROUNDUP(($B$2*UVB!D132),-2)</f>
        <v>0</v>
      </c>
      <c r="F430" s="15">
        <f>ROUNDUP(($B$2*UVB!E132),-2)</f>
        <v>0</v>
      </c>
      <c r="G430" s="21">
        <f>ROUNDUP(($B$2*UVB!F132),-2)</f>
        <v>0</v>
      </c>
      <c r="H430" s="66">
        <f>ROUNDUP(($B$2*UVB!G132),-2)</f>
        <v>0</v>
      </c>
      <c r="I430" s="459"/>
    </row>
    <row r="431" spans="1:9" ht="15.75" outlineLevel="1" thickBot="1" x14ac:dyDescent="0.3">
      <c r="A431" s="456"/>
      <c r="B431" s="53" t="s">
        <v>36</v>
      </c>
      <c r="C431" s="29"/>
      <c r="D431" s="30">
        <f>IF(SUM(D428:D430)=0,0,SUM(D433:D436))</f>
        <v>0</v>
      </c>
      <c r="E431" s="31">
        <f>IF(SUM(E428:E430)=0,0,SUM(E433:E436))</f>
        <v>0</v>
      </c>
      <c r="F431" s="32">
        <f>IF(SUM(F428:F430)=0,0,SUM(F433:F436))</f>
        <v>0</v>
      </c>
      <c r="G431" s="33">
        <f>IF(SUM(G428:G430)=0,0,SUM(G433:G436))</f>
        <v>0</v>
      </c>
      <c r="H431" s="68">
        <f>IF(SUM(H428:H430)=0,0,SUM(H433:H436))</f>
        <v>0</v>
      </c>
      <c r="I431" s="459"/>
    </row>
    <row r="432" spans="1:9" ht="15.75" outlineLevel="1" thickBot="1" x14ac:dyDescent="0.3">
      <c r="A432" s="456"/>
      <c r="B432" s="54" t="s">
        <v>35</v>
      </c>
      <c r="C432" s="45"/>
      <c r="D432" s="46">
        <f>SUM(D428:D430,D433:D436)</f>
        <v>53700</v>
      </c>
      <c r="E432" s="47">
        <f>SUM(E428:E430,E433:E436)</f>
        <v>150100</v>
      </c>
      <c r="F432" s="48">
        <f>SUM(F428:F430,F433:F436)</f>
        <v>150100</v>
      </c>
      <c r="G432" s="49">
        <f>SUM(G428:G430,G433:G436)</f>
        <v>214200</v>
      </c>
      <c r="H432" s="72">
        <f>SUM(H428:H430,H433:H436)</f>
        <v>0</v>
      </c>
      <c r="I432" s="459"/>
    </row>
    <row r="433" spans="1:9" outlineLevel="2" x14ac:dyDescent="0.25">
      <c r="A433" s="456"/>
      <c r="B433" s="55" t="s">
        <v>186</v>
      </c>
      <c r="C433" s="23"/>
      <c r="D433" s="24">
        <v>0</v>
      </c>
      <c r="E433" s="25">
        <v>0</v>
      </c>
      <c r="F433" s="26">
        <v>0</v>
      </c>
      <c r="G433" s="27">
        <v>0</v>
      </c>
      <c r="H433" s="70">
        <v>0</v>
      </c>
      <c r="I433" s="459"/>
    </row>
    <row r="434" spans="1:9" outlineLevel="2" x14ac:dyDescent="0.25">
      <c r="A434" s="456"/>
      <c r="B434" s="51" t="s">
        <v>112</v>
      </c>
      <c r="C434" s="9"/>
      <c r="D434" s="19">
        <v>0</v>
      </c>
      <c r="E434" s="14">
        <v>0</v>
      </c>
      <c r="F434" s="15">
        <v>0</v>
      </c>
      <c r="G434" s="21">
        <v>0</v>
      </c>
      <c r="H434" s="66">
        <v>0</v>
      </c>
      <c r="I434" s="459"/>
    </row>
    <row r="435" spans="1:9" outlineLevel="2" x14ac:dyDescent="0.25">
      <c r="A435" s="456"/>
      <c r="B435" s="51" t="s">
        <v>11</v>
      </c>
      <c r="C435" s="18">
        <f>$H$1</f>
        <v>0.7</v>
      </c>
      <c r="D435" s="19">
        <f>IF($I$427="N",0,(ROUND(((SUM(D428:D430)*$H$1)/100),0))*100)</f>
        <v>0</v>
      </c>
      <c r="E435" s="14">
        <f>IF($I$427="N",0,(ROUND(((SUM(E428:E430)*$H$1)/100),0))*100)</f>
        <v>0</v>
      </c>
      <c r="F435" s="15">
        <f>IF($I$427="N",0,(ROUND(((SUM(F428:F430)*$H$1)/100),0))*100)</f>
        <v>0</v>
      </c>
      <c r="G435" s="21">
        <f>IF($I$427="N",0,(ROUND(((SUM(G428:G430)*$H$1)/100),0))*100)</f>
        <v>0</v>
      </c>
      <c r="H435" s="66">
        <f>IF($I$427="N",0,(ROUND(((SUM(H428:H430)*$H$1)/100),0))*100)</f>
        <v>0</v>
      </c>
      <c r="I435" s="459"/>
    </row>
    <row r="436" spans="1:9" ht="15.75" outlineLevel="2" thickBot="1" x14ac:dyDescent="0.3">
      <c r="A436" s="457"/>
      <c r="B436" s="52" t="s">
        <v>12</v>
      </c>
      <c r="C436" s="10"/>
      <c r="D436" s="20">
        <v>0</v>
      </c>
      <c r="E436" s="16">
        <v>0</v>
      </c>
      <c r="F436" s="17">
        <v>0</v>
      </c>
      <c r="G436" s="22">
        <v>0</v>
      </c>
      <c r="H436" s="67">
        <v>0</v>
      </c>
      <c r="I436" s="460"/>
    </row>
    <row r="437" spans="1:9" x14ac:dyDescent="0.25">
      <c r="A437" s="455" t="str">
        <f>UVB!A133</f>
        <v>TRASLADO EN GRUA AUTOMOTORES FUERA DEL PERIMETRO URBANO</v>
      </c>
      <c r="B437" s="50" t="s">
        <v>34</v>
      </c>
      <c r="C437" s="34"/>
      <c r="D437" s="35">
        <f>SUM(D438:D440)</f>
        <v>90100</v>
      </c>
      <c r="E437" s="36">
        <f>SUM(E438:E440)</f>
        <v>171400</v>
      </c>
      <c r="F437" s="37">
        <f>SUM(F438:F440)</f>
        <v>171400</v>
      </c>
      <c r="G437" s="37">
        <f>SUM(G438:G440)</f>
        <v>299500</v>
      </c>
      <c r="H437" s="65">
        <f>SUM(H438:H440)</f>
        <v>0</v>
      </c>
      <c r="I437" s="458" t="s">
        <v>32</v>
      </c>
    </row>
    <row r="438" spans="1:9" outlineLevel="3" x14ac:dyDescent="0.25">
      <c r="A438" s="456"/>
      <c r="B438" s="51" t="str">
        <f>UVB!B133</f>
        <v>DERECHOS MUNICIPALES</v>
      </c>
      <c r="C438" s="9"/>
      <c r="D438" s="19">
        <f>ROUNDUP(($B$2*UVB!C133),-2)</f>
        <v>90100</v>
      </c>
      <c r="E438" s="14">
        <f>ROUNDUP(($B$2*UVB!D133),-2)</f>
        <v>171400</v>
      </c>
      <c r="F438" s="14">
        <f>ROUNDUP(($B$2*UVB!E133),-2)</f>
        <v>171400</v>
      </c>
      <c r="G438" s="14">
        <f>ROUNDUP(($B$2*UVB!F133),-2)</f>
        <v>299500</v>
      </c>
      <c r="H438" s="66">
        <f>ROUNDUP(($B$2*UVB!G133),-2)</f>
        <v>0</v>
      </c>
      <c r="I438" s="459"/>
    </row>
    <row r="439" spans="1:9" outlineLevel="3" x14ac:dyDescent="0.25">
      <c r="A439" s="456"/>
      <c r="B439" s="51" t="str">
        <f>UVB!B134</f>
        <v>LAMINA</v>
      </c>
      <c r="C439" s="9"/>
      <c r="D439" s="19">
        <f>ROUNDUP(($B$2*UVB!C134),-2)</f>
        <v>0</v>
      </c>
      <c r="E439" s="14">
        <f>ROUNDUP(($B$2*UVB!D134),-2)</f>
        <v>0</v>
      </c>
      <c r="F439" s="15">
        <f>ROUNDUP(($B$2*UVB!E134),-2)</f>
        <v>0</v>
      </c>
      <c r="G439" s="21">
        <f>ROUNDUP(($B$2*UVB!F134),-2)</f>
        <v>0</v>
      </c>
      <c r="H439" s="66">
        <f>ROUNDUP(($B$2*UVB!G134),-2)</f>
        <v>0</v>
      </c>
      <c r="I439" s="459"/>
    </row>
    <row r="440" spans="1:9" outlineLevel="3" x14ac:dyDescent="0.25">
      <c r="A440" s="456"/>
      <c r="B440" s="51" t="str">
        <f>UVB!B135</f>
        <v>PLACA</v>
      </c>
      <c r="C440" s="9"/>
      <c r="D440" s="19">
        <f>ROUNDUP(($B$2*UVB!C135),-2)</f>
        <v>0</v>
      </c>
      <c r="E440" s="14">
        <f>ROUNDUP(($B$2*UVB!D135),-2)</f>
        <v>0</v>
      </c>
      <c r="F440" s="15">
        <f>ROUNDUP(($B$2*UVB!E135),-2)</f>
        <v>0</v>
      </c>
      <c r="G440" s="21">
        <f>ROUNDUP(($B$2*UVB!F135),-2)</f>
        <v>0</v>
      </c>
      <c r="H440" s="66">
        <f>ROUNDUP(($B$2*UVB!G135),-2)</f>
        <v>0</v>
      </c>
      <c r="I440" s="459"/>
    </row>
    <row r="441" spans="1:9" ht="15.75" outlineLevel="1" thickBot="1" x14ac:dyDescent="0.3">
      <c r="A441" s="456"/>
      <c r="B441" s="53" t="s">
        <v>36</v>
      </c>
      <c r="C441" s="29"/>
      <c r="D441" s="30">
        <f>IF(SUM(D438:D440)=0,0,SUM(D443:D446))</f>
        <v>0</v>
      </c>
      <c r="E441" s="31">
        <f>IF(SUM(E438:E440)=0,0,SUM(E443:E446))</f>
        <v>0</v>
      </c>
      <c r="F441" s="32">
        <f>IF(SUM(F438:F440)=0,0,SUM(F443:F446))</f>
        <v>0</v>
      </c>
      <c r="G441" s="33">
        <f>IF(SUM(G438:G440)=0,0,SUM(G443:G446))</f>
        <v>0</v>
      </c>
      <c r="H441" s="68">
        <f>IF(SUM(H438:H440)=0,0,SUM(H443:H446))</f>
        <v>0</v>
      </c>
      <c r="I441" s="459"/>
    </row>
    <row r="442" spans="1:9" ht="15.75" outlineLevel="1" collapsed="1" thickBot="1" x14ac:dyDescent="0.3">
      <c r="A442" s="456"/>
      <c r="B442" s="54" t="s">
        <v>35</v>
      </c>
      <c r="C442" s="45"/>
      <c r="D442" s="46">
        <f>SUM(D438:D440,D443:D446)</f>
        <v>90100</v>
      </c>
      <c r="E442" s="47">
        <f>SUM(E438:E440,E443:E446)</f>
        <v>171400</v>
      </c>
      <c r="F442" s="48">
        <f>SUM(F438:F440,F443:F446)</f>
        <v>171400</v>
      </c>
      <c r="G442" s="49">
        <f>SUM(G438:G440,G443:G446)</f>
        <v>299500</v>
      </c>
      <c r="H442" s="72">
        <f>SUM(H438:H440,H443:H446)</f>
        <v>0</v>
      </c>
      <c r="I442" s="459"/>
    </row>
    <row r="443" spans="1:9" hidden="1" outlineLevel="2" x14ac:dyDescent="0.25">
      <c r="A443" s="456"/>
      <c r="B443" s="55" t="s">
        <v>186</v>
      </c>
      <c r="C443" s="23"/>
      <c r="D443" s="24">
        <v>0</v>
      </c>
      <c r="E443" s="25">
        <v>0</v>
      </c>
      <c r="F443" s="26">
        <v>0</v>
      </c>
      <c r="G443" s="27">
        <v>0</v>
      </c>
      <c r="H443" s="70">
        <v>0</v>
      </c>
      <c r="I443" s="459"/>
    </row>
    <row r="444" spans="1:9" hidden="1" outlineLevel="2" x14ac:dyDescent="0.25">
      <c r="A444" s="456"/>
      <c r="B444" s="51" t="s">
        <v>112</v>
      </c>
      <c r="C444" s="9"/>
      <c r="D444" s="19">
        <v>0</v>
      </c>
      <c r="E444" s="14">
        <v>0</v>
      </c>
      <c r="F444" s="15">
        <v>0</v>
      </c>
      <c r="G444" s="21">
        <v>0</v>
      </c>
      <c r="H444" s="66">
        <v>0</v>
      </c>
      <c r="I444" s="459"/>
    </row>
    <row r="445" spans="1:9" hidden="1" outlineLevel="2" x14ac:dyDescent="0.25">
      <c r="A445" s="456"/>
      <c r="B445" s="51" t="s">
        <v>11</v>
      </c>
      <c r="C445" s="18">
        <f>$H$1</f>
        <v>0.7</v>
      </c>
      <c r="D445" s="19">
        <f>IF($I$437="N",0,(ROUND(((SUM(D438:D440)*$H$1)/100),0))*100)</f>
        <v>0</v>
      </c>
      <c r="E445" s="14">
        <f>IF($I$437="N",0,(ROUND(((SUM(E438:E440)*$H$1)/100),0))*100)</f>
        <v>0</v>
      </c>
      <c r="F445" s="15">
        <f>IF($I$437="N",0,(ROUND(((SUM(F438:F440)*$H$1)/100),0))*100)</f>
        <v>0</v>
      </c>
      <c r="G445" s="21">
        <f>IF($I$437="N",0,(ROUND(((SUM(G438:G440)*$H$1)/100),0))*100)</f>
        <v>0</v>
      </c>
      <c r="H445" s="66">
        <f>IF($I$437="N",0,(ROUND(((SUM(H438:H440)*$H$1)/100),0))*100)</f>
        <v>0</v>
      </c>
      <c r="I445" s="459"/>
    </row>
    <row r="446" spans="1:9" ht="15.75" hidden="1" outlineLevel="2" thickBot="1" x14ac:dyDescent="0.3">
      <c r="A446" s="457"/>
      <c r="B446" s="52" t="s">
        <v>12</v>
      </c>
      <c r="C446" s="10"/>
      <c r="D446" s="20">
        <v>0</v>
      </c>
      <c r="E446" s="16">
        <v>0</v>
      </c>
      <c r="F446" s="17">
        <v>0</v>
      </c>
      <c r="G446" s="22">
        <v>0</v>
      </c>
      <c r="H446" s="67">
        <v>0</v>
      </c>
      <c r="I446" s="460"/>
    </row>
    <row r="447" spans="1:9" hidden="1" outlineLevel="2" x14ac:dyDescent="0.25">
      <c r="A447" s="85"/>
      <c r="D447" s="4"/>
      <c r="E447" s="4"/>
      <c r="F447" s="4"/>
      <c r="G447" s="4"/>
      <c r="H447" s="4"/>
      <c r="I447" s="196"/>
    </row>
    <row r="448" spans="1:9" ht="15.75" hidden="1" outlineLevel="2" thickBot="1" x14ac:dyDescent="0.3">
      <c r="A448" s="85"/>
      <c r="D448" s="4"/>
      <c r="E448" s="4"/>
      <c r="F448" s="4"/>
      <c r="G448" s="4"/>
      <c r="H448" s="4"/>
      <c r="I448" s="196"/>
    </row>
    <row r="449" spans="1:9" s="2" customFormat="1" ht="15.75" thickBot="1" x14ac:dyDescent="0.3">
      <c r="A449" s="450" t="s">
        <v>194</v>
      </c>
      <c r="B449" s="451"/>
      <c r="C449" s="451"/>
      <c r="D449" s="451"/>
      <c r="E449" s="451"/>
      <c r="F449" s="451"/>
      <c r="G449" s="451"/>
      <c r="H449" s="452"/>
      <c r="I449" s="453" t="s">
        <v>30</v>
      </c>
    </row>
    <row r="450" spans="1:9" s="2" customFormat="1" ht="60.75" thickBot="1" x14ac:dyDescent="0.3">
      <c r="A450" s="197" t="s">
        <v>0</v>
      </c>
      <c r="B450" s="198" t="s">
        <v>19</v>
      </c>
      <c r="C450" s="199" t="s">
        <v>10</v>
      </c>
      <c r="D450" s="197" t="s">
        <v>154</v>
      </c>
      <c r="E450" s="200" t="s">
        <v>155</v>
      </c>
      <c r="F450" s="201" t="s">
        <v>6</v>
      </c>
      <c r="G450" s="203" t="s">
        <v>157</v>
      </c>
      <c r="H450" s="204" t="s">
        <v>158</v>
      </c>
      <c r="I450" s="454"/>
    </row>
    <row r="451" spans="1:9" x14ac:dyDescent="0.25">
      <c r="A451" s="455" t="str">
        <f>UVB!A136</f>
        <v>VALOR DIARIO DE PARQUEO EN PATIOS</v>
      </c>
      <c r="B451" s="50" t="s">
        <v>34</v>
      </c>
      <c r="C451" s="34"/>
      <c r="D451" s="35">
        <f>SUM(D452:D454)</f>
        <v>5300</v>
      </c>
      <c r="E451" s="36">
        <f>SUM(E452:E454)</f>
        <v>7800</v>
      </c>
      <c r="F451" s="37">
        <f>SUM(F452:F454)</f>
        <v>12000</v>
      </c>
      <c r="G451" s="38">
        <f>SUM(G452:G454)</f>
        <v>14200</v>
      </c>
      <c r="H451" s="65">
        <f>SUM(H452:H454)</f>
        <v>21500</v>
      </c>
      <c r="I451" s="458" t="s">
        <v>32</v>
      </c>
    </row>
    <row r="452" spans="1:9" outlineLevel="3" x14ac:dyDescent="0.25">
      <c r="A452" s="456"/>
      <c r="B452" s="51" t="str">
        <f>UVB!B136</f>
        <v>DERECHOS MUNICIPALES</v>
      </c>
      <c r="C452" s="9"/>
      <c r="D452" s="19">
        <f>ROUNDUP(($B$2*UVB!H136),-2)</f>
        <v>5300</v>
      </c>
      <c r="E452" s="19">
        <f>ROUNDUP(($B$2*UVB!I136),-2)</f>
        <v>7800</v>
      </c>
      <c r="F452" s="19">
        <f>ROUNDUP(($B$2*UVB!C136),-2)</f>
        <v>12000</v>
      </c>
      <c r="G452" s="19">
        <f>ROUNDUP(($B$2*UVB!E136),-2)</f>
        <v>14200</v>
      </c>
      <c r="H452" s="66">
        <f>ROUNDUP(($B$2*UVB!F136),-2)</f>
        <v>21500</v>
      </c>
      <c r="I452" s="459"/>
    </row>
    <row r="453" spans="1:9" outlineLevel="3" x14ac:dyDescent="0.25">
      <c r="A453" s="456"/>
      <c r="B453" s="51" t="str">
        <f>UVB!B137</f>
        <v>LAMINA</v>
      </c>
      <c r="C453" s="9"/>
      <c r="D453" s="19">
        <f>ROUNDUP(($B$2*UVB!C137),-2)</f>
        <v>0</v>
      </c>
      <c r="E453" s="14">
        <f>ROUNDUP(($B$2*UVB!D137),-2)</f>
        <v>0</v>
      </c>
      <c r="F453" s="15">
        <f>ROUNDUP(($B$2*UVB!E137),-2)</f>
        <v>0</v>
      </c>
      <c r="G453" s="21">
        <f>ROUNDUP(($B$2*UVB!F137),-2)</f>
        <v>0</v>
      </c>
      <c r="H453" s="66">
        <f>ROUNDUP(($B$2*UVB!G137),-2)</f>
        <v>0</v>
      </c>
      <c r="I453" s="459"/>
    </row>
    <row r="454" spans="1:9" outlineLevel="3" x14ac:dyDescent="0.25">
      <c r="A454" s="456"/>
      <c r="B454" s="51" t="str">
        <f>UVB!B138</f>
        <v>PLACA</v>
      </c>
      <c r="C454" s="9"/>
      <c r="D454" s="19">
        <f>ROUNDUP(($B$2*UVB!C138),-2)</f>
        <v>0</v>
      </c>
      <c r="E454" s="14">
        <f>ROUNDUP(($B$2*UVB!D138),-2)</f>
        <v>0</v>
      </c>
      <c r="F454" s="15">
        <f>ROUNDUP(($B$2*UVB!E138),-2)</f>
        <v>0</v>
      </c>
      <c r="G454" s="21">
        <f>ROUNDUP(($B$2*UVB!F138),-2)</f>
        <v>0</v>
      </c>
      <c r="H454" s="66">
        <f>ROUNDUP(($B$2*UVB!G138),-2)</f>
        <v>0</v>
      </c>
      <c r="I454" s="459"/>
    </row>
    <row r="455" spans="1:9" ht="15.75" outlineLevel="1" thickBot="1" x14ac:dyDescent="0.3">
      <c r="A455" s="456"/>
      <c r="B455" s="53" t="s">
        <v>36</v>
      </c>
      <c r="C455" s="29"/>
      <c r="D455" s="30">
        <f>IF(SUM(D452:D454)=0,0,SUM(D457:D460))</f>
        <v>0</v>
      </c>
      <c r="E455" s="31">
        <f>IF(SUM(E452:E454)=0,0,SUM(E457:E460))</f>
        <v>0</v>
      </c>
      <c r="F455" s="32">
        <f>IF(SUM(F452:F454)=0,0,SUM(F457:F460))</f>
        <v>0</v>
      </c>
      <c r="G455" s="33">
        <f>IF(SUM(G452:G454)=0,0,SUM(G457:G460))</f>
        <v>0</v>
      </c>
      <c r="H455" s="68">
        <f>IF(SUM(H452:H454)=0,0,SUM(H457:H460))</f>
        <v>0</v>
      </c>
      <c r="I455" s="459"/>
    </row>
    <row r="456" spans="1:9" ht="15.75" outlineLevel="1" thickBot="1" x14ac:dyDescent="0.3">
      <c r="A456" s="456"/>
      <c r="B456" s="54" t="s">
        <v>35</v>
      </c>
      <c r="C456" s="45"/>
      <c r="D456" s="46">
        <f>SUM(D452:D454,D457:D460)</f>
        <v>5300</v>
      </c>
      <c r="E456" s="47">
        <f>SUM(E452:E454,E457:E460)</f>
        <v>7800</v>
      </c>
      <c r="F456" s="48">
        <f>SUM(F452:F454,F457:F460)</f>
        <v>12000</v>
      </c>
      <c r="G456" s="49">
        <f>SUM(G452:G454,G457:G460)</f>
        <v>14200</v>
      </c>
      <c r="H456" s="72">
        <f>SUM(H452:H454,H457:H460)</f>
        <v>21500</v>
      </c>
      <c r="I456" s="459"/>
    </row>
    <row r="457" spans="1:9" outlineLevel="2" x14ac:dyDescent="0.25">
      <c r="A457" s="456"/>
      <c r="B457" s="55" t="s">
        <v>186</v>
      </c>
      <c r="C457" s="23"/>
      <c r="D457" s="24">
        <v>0</v>
      </c>
      <c r="E457" s="25">
        <v>0</v>
      </c>
      <c r="F457" s="26">
        <v>0</v>
      </c>
      <c r="G457" s="27">
        <v>0</v>
      </c>
      <c r="H457" s="70">
        <v>0</v>
      </c>
      <c r="I457" s="459"/>
    </row>
    <row r="458" spans="1:9" outlineLevel="2" x14ac:dyDescent="0.25">
      <c r="A458" s="456"/>
      <c r="B458" t="s">
        <v>185</v>
      </c>
      <c r="C458" s="9"/>
      <c r="D458" s="19">
        <v>0</v>
      </c>
      <c r="E458" s="14">
        <v>0</v>
      </c>
      <c r="F458" s="15">
        <v>0</v>
      </c>
      <c r="G458" s="21">
        <v>0</v>
      </c>
      <c r="H458" s="66">
        <v>0</v>
      </c>
      <c r="I458" s="459"/>
    </row>
    <row r="459" spans="1:9" outlineLevel="2" x14ac:dyDescent="0.25">
      <c r="A459" s="456"/>
      <c r="B459" s="51" t="s">
        <v>11</v>
      </c>
      <c r="C459" s="18">
        <f>$H$1</f>
        <v>0.7</v>
      </c>
      <c r="D459" s="19">
        <f>IF($I$427="N",0,(ROUND(((SUM(D452:D454)*$H$1)/100),0))*100)</f>
        <v>0</v>
      </c>
      <c r="E459" s="14">
        <f>IF($I$427="N",0,(ROUND(((SUM(E452:E454)*$H$1)/100),0))*100)</f>
        <v>0</v>
      </c>
      <c r="F459" s="15">
        <f>IF($I$427="N",0,(ROUND(((SUM(F452:F454)*$H$1)/100),0))*100)</f>
        <v>0</v>
      </c>
      <c r="G459" s="21">
        <f>IF($I$427="N",0,(ROUND(((SUM(G452:G454)*$H$1)/100),0))*100)</f>
        <v>0</v>
      </c>
      <c r="H459" s="66">
        <f>IF($I$427="N",0,(ROUND(((SUM(H452:H454)*$H$1)/100),0))*100)</f>
        <v>0</v>
      </c>
      <c r="I459" s="459"/>
    </row>
    <row r="460" spans="1:9" ht="15.75" outlineLevel="2" thickBot="1" x14ac:dyDescent="0.3">
      <c r="A460" s="457"/>
      <c r="B460" s="52" t="s">
        <v>12</v>
      </c>
      <c r="C460" s="10"/>
      <c r="D460" s="20">
        <v>0</v>
      </c>
      <c r="E460" s="16">
        <v>0</v>
      </c>
      <c r="F460" s="17">
        <v>0</v>
      </c>
      <c r="G460" s="22">
        <v>0</v>
      </c>
      <c r="H460" s="67">
        <v>0</v>
      </c>
      <c r="I460" s="460"/>
    </row>
    <row r="462" spans="1:9" x14ac:dyDescent="0.25">
      <c r="A462" s="1" t="s">
        <v>162</v>
      </c>
    </row>
    <row r="463" spans="1:9" x14ac:dyDescent="0.25">
      <c r="A463" s="1" t="s">
        <v>163</v>
      </c>
    </row>
    <row r="464" spans="1:9" x14ac:dyDescent="0.25">
      <c r="A464" s="1" t="s">
        <v>164</v>
      </c>
    </row>
    <row r="465" spans="1:1" x14ac:dyDescent="0.25">
      <c r="A465" s="1" t="s">
        <v>165</v>
      </c>
    </row>
    <row r="466" spans="1:1" x14ac:dyDescent="0.25">
      <c r="A466" s="1" t="s">
        <v>166</v>
      </c>
    </row>
    <row r="467" spans="1:1" x14ac:dyDescent="0.25">
      <c r="A467" s="1" t="s">
        <v>167</v>
      </c>
    </row>
    <row r="468" spans="1:1" x14ac:dyDescent="0.25">
      <c r="A468" s="1" t="s">
        <v>168</v>
      </c>
    </row>
    <row r="469" spans="1:1" x14ac:dyDescent="0.25">
      <c r="A469" s="1" t="s">
        <v>169</v>
      </c>
    </row>
  </sheetData>
  <mergeCells count="97">
    <mergeCell ref="A418:A420"/>
    <mergeCell ref="A421:A423"/>
    <mergeCell ref="A17:A26"/>
    <mergeCell ref="I17:I26"/>
    <mergeCell ref="A5:C5"/>
    <mergeCell ref="D5:F5"/>
    <mergeCell ref="I5:I6"/>
    <mergeCell ref="A7:A16"/>
    <mergeCell ref="I7:I16"/>
    <mergeCell ref="A27:A36"/>
    <mergeCell ref="I27:I36"/>
    <mergeCell ref="A37:A46"/>
    <mergeCell ref="I37:I46"/>
    <mergeCell ref="A47:A56"/>
    <mergeCell ref="I47:I56"/>
    <mergeCell ref="A57:A66"/>
    <mergeCell ref="I57:I66"/>
    <mergeCell ref="A67:A76"/>
    <mergeCell ref="I67:I76"/>
    <mergeCell ref="A77:A86"/>
    <mergeCell ref="I77:I86"/>
    <mergeCell ref="A87:A96"/>
    <mergeCell ref="I87:I96"/>
    <mergeCell ref="A97:A106"/>
    <mergeCell ref="I97:I106"/>
    <mergeCell ref="A107:A116"/>
    <mergeCell ref="I107:I116"/>
    <mergeCell ref="A117:A126"/>
    <mergeCell ref="I117:I126"/>
    <mergeCell ref="A127:A136"/>
    <mergeCell ref="I127:I136"/>
    <mergeCell ref="A137:A146"/>
    <mergeCell ref="I137:I146"/>
    <mergeCell ref="A147:A156"/>
    <mergeCell ref="I147:I156"/>
    <mergeCell ref="A157:A166"/>
    <mergeCell ref="I157:I166"/>
    <mergeCell ref="A167:A176"/>
    <mergeCell ref="I167:I176"/>
    <mergeCell ref="A177:A186"/>
    <mergeCell ref="I177:I186"/>
    <mergeCell ref="A187:A196"/>
    <mergeCell ref="I187:I196"/>
    <mergeCell ref="A197:A206"/>
    <mergeCell ref="I197:I206"/>
    <mergeCell ref="A207:A216"/>
    <mergeCell ref="I207:I216"/>
    <mergeCell ref="A217:A226"/>
    <mergeCell ref="I217:I226"/>
    <mergeCell ref="A227:A236"/>
    <mergeCell ref="I227:I236"/>
    <mergeCell ref="A237:A246"/>
    <mergeCell ref="I237:I246"/>
    <mergeCell ref="A247:A256"/>
    <mergeCell ref="I247:I256"/>
    <mergeCell ref="A277:A286"/>
    <mergeCell ref="I277:I286"/>
    <mergeCell ref="A257:A266"/>
    <mergeCell ref="I257:I266"/>
    <mergeCell ref="A267:A276"/>
    <mergeCell ref="I267:I276"/>
    <mergeCell ref="A287:A296"/>
    <mergeCell ref="I287:I296"/>
    <mergeCell ref="A297:A306"/>
    <mergeCell ref="I297:I306"/>
    <mergeCell ref="A307:A316"/>
    <mergeCell ref="I307:I316"/>
    <mergeCell ref="A387:A396"/>
    <mergeCell ref="I387:I396"/>
    <mergeCell ref="A337:A346"/>
    <mergeCell ref="I337:I346"/>
    <mergeCell ref="A347:A356"/>
    <mergeCell ref="I347:I356"/>
    <mergeCell ref="A357:A366"/>
    <mergeCell ref="I357:I366"/>
    <mergeCell ref="A317:A326"/>
    <mergeCell ref="I317:I326"/>
    <mergeCell ref="A327:A336"/>
    <mergeCell ref="I327:I336"/>
    <mergeCell ref="A437:A446"/>
    <mergeCell ref="I437:I446"/>
    <mergeCell ref="A397:A406"/>
    <mergeCell ref="I397:I406"/>
    <mergeCell ref="A407:A416"/>
    <mergeCell ref="I407:I416"/>
    <mergeCell ref="A427:A436"/>
    <mergeCell ref="I427:I436"/>
    <mergeCell ref="A367:A376"/>
    <mergeCell ref="I367:I376"/>
    <mergeCell ref="A377:A386"/>
    <mergeCell ref="I377:I386"/>
    <mergeCell ref="A449:H449"/>
    <mergeCell ref="I449:I450"/>
    <mergeCell ref="I425:I426"/>
    <mergeCell ref="A425:H425"/>
    <mergeCell ref="A451:A460"/>
    <mergeCell ref="I451:I460"/>
  </mergeCells>
  <pageMargins left="0.23622047244094491" right="0.23622047244094491" top="0.74803149606299213" bottom="0.74803149606299213" header="0.31496062992125984" footer="0.31496062992125984"/>
  <pageSetup scale="65" orientation="landscape" r:id="rId1"/>
  <rowBreaks count="12" manualBreakCount="12">
    <brk id="46" max="16383" man="1"/>
    <brk id="86" max="16383" man="1"/>
    <brk id="126" max="16383" man="1"/>
    <brk id="166" max="16383" man="1"/>
    <brk id="206" max="16383" man="1"/>
    <brk id="246" max="16383" man="1"/>
    <brk id="286" max="16383" man="1"/>
    <brk id="326" max="16383" man="1"/>
    <brk id="366" max="16383" man="1"/>
    <brk id="406" max="16383" man="1"/>
    <brk id="423" max="16383" man="1"/>
    <brk id="4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D3A3-5053-4B91-95E2-22D58A72CA80}">
  <dimension ref="A2:L35"/>
  <sheetViews>
    <sheetView topLeftCell="A6" workbookViewId="0">
      <selection activeCell="K17" sqref="K17"/>
    </sheetView>
  </sheetViews>
  <sheetFormatPr baseColWidth="10" defaultRowHeight="15" x14ac:dyDescent="0.25"/>
  <cols>
    <col min="2" max="2" width="16.5703125" customWidth="1"/>
    <col min="3" max="3" width="15.42578125" customWidth="1"/>
    <col min="4" max="4" width="7.85546875" style="347" customWidth="1"/>
    <col min="5" max="5" width="13" bestFit="1" customWidth="1"/>
    <col min="8" max="8" width="7.42578125" customWidth="1"/>
    <col min="10" max="10" width="5" customWidth="1"/>
    <col min="12" max="12" width="0.42578125" customWidth="1"/>
  </cols>
  <sheetData>
    <row r="2" spans="1:12" x14ac:dyDescent="0.25">
      <c r="A2" s="473" t="s">
        <v>205</v>
      </c>
      <c r="B2" s="473"/>
      <c r="C2" s="473"/>
      <c r="D2" s="473"/>
      <c r="E2" s="473"/>
      <c r="F2" s="473"/>
      <c r="G2" s="473"/>
      <c r="H2" s="473"/>
      <c r="I2" s="473"/>
      <c r="J2" s="473"/>
      <c r="K2" s="473"/>
      <c r="L2" s="473"/>
    </row>
    <row r="3" spans="1:12" x14ac:dyDescent="0.25">
      <c r="A3" s="473"/>
      <c r="B3" s="473"/>
      <c r="C3" s="473"/>
      <c r="D3" s="473"/>
      <c r="E3" s="473"/>
      <c r="F3" s="473"/>
      <c r="G3" s="473"/>
      <c r="H3" s="473"/>
      <c r="I3" s="473"/>
      <c r="J3" s="473"/>
      <c r="K3" s="473"/>
      <c r="L3" s="473"/>
    </row>
    <row r="4" spans="1:12" x14ac:dyDescent="0.25">
      <c r="A4" s="473" t="s">
        <v>201</v>
      </c>
      <c r="B4" s="473"/>
      <c r="C4" s="473"/>
      <c r="D4" s="473"/>
      <c r="E4" s="473"/>
      <c r="F4" s="473"/>
      <c r="G4" s="473"/>
      <c r="H4" s="473"/>
      <c r="I4" s="473"/>
      <c r="J4" s="473"/>
      <c r="K4" s="473"/>
      <c r="L4" s="473"/>
    </row>
    <row r="5" spans="1:12" x14ac:dyDescent="0.25">
      <c r="A5" s="473"/>
      <c r="B5" s="473"/>
      <c r="C5" s="473"/>
      <c r="D5" s="473"/>
      <c r="E5" s="473"/>
      <c r="F5" s="473"/>
      <c r="G5" s="473"/>
      <c r="H5" s="473"/>
      <c r="I5" s="473"/>
      <c r="J5" s="473"/>
      <c r="K5" s="473"/>
      <c r="L5" s="473"/>
    </row>
    <row r="6" spans="1:12" ht="30" customHeight="1" x14ac:dyDescent="0.25">
      <c r="A6" s="474"/>
      <c r="B6" s="474"/>
      <c r="C6" s="479" t="s">
        <v>199</v>
      </c>
      <c r="D6" s="480"/>
      <c r="E6" s="481" t="s">
        <v>202</v>
      </c>
      <c r="F6" s="480"/>
      <c r="G6" s="482" t="s">
        <v>200</v>
      </c>
      <c r="H6" s="483"/>
      <c r="I6" s="474"/>
      <c r="J6" s="474"/>
      <c r="K6" s="474"/>
      <c r="L6" s="474"/>
    </row>
    <row r="7" spans="1:12" x14ac:dyDescent="0.25">
      <c r="A7" s="475" t="s">
        <v>203</v>
      </c>
      <c r="B7" s="475"/>
      <c r="C7" s="476">
        <v>18000</v>
      </c>
      <c r="D7" s="477"/>
      <c r="E7" s="476">
        <f>VALORES!D418</f>
        <v>24300</v>
      </c>
      <c r="F7" s="477"/>
      <c r="G7" s="476">
        <f>SUM(C7:F7)</f>
        <v>42300</v>
      </c>
      <c r="H7" s="477"/>
      <c r="I7" s="474"/>
      <c r="J7" s="474"/>
      <c r="K7" s="474"/>
      <c r="L7" s="474"/>
    </row>
    <row r="8" spans="1:12" x14ac:dyDescent="0.25">
      <c r="A8" s="478" t="s">
        <v>204</v>
      </c>
      <c r="B8" s="478"/>
      <c r="C8" s="476">
        <f>VALORES!D422</f>
        <v>2400</v>
      </c>
      <c r="D8" s="477"/>
      <c r="E8" s="476">
        <f>VALORES!D421</f>
        <v>12200</v>
      </c>
      <c r="F8" s="477"/>
      <c r="G8" s="476">
        <f>SUM(C8:F8)</f>
        <v>14600</v>
      </c>
      <c r="H8" s="477"/>
      <c r="I8" s="474"/>
      <c r="J8" s="474"/>
      <c r="K8" s="474"/>
      <c r="L8" s="474"/>
    </row>
    <row r="10" spans="1:12" x14ac:dyDescent="0.25">
      <c r="A10">
        <v>2026</v>
      </c>
    </row>
    <row r="11" spans="1:12" ht="15.75" thickBot="1" x14ac:dyDescent="0.3">
      <c r="A11" t="s">
        <v>207</v>
      </c>
      <c r="B11" s="327">
        <v>12110</v>
      </c>
    </row>
    <row r="12" spans="1:12" ht="15.75" thickBot="1" x14ac:dyDescent="0.3">
      <c r="A12" s="5" t="s">
        <v>213</v>
      </c>
      <c r="B12" s="331" t="s">
        <v>207</v>
      </c>
      <c r="C12" s="74" t="s">
        <v>214</v>
      </c>
    </row>
    <row r="13" spans="1:12" x14ac:dyDescent="0.25">
      <c r="A13" s="332" t="s">
        <v>208</v>
      </c>
      <c r="B13" s="333">
        <v>13.94</v>
      </c>
      <c r="C13" s="334">
        <f>$B$11*B13</f>
        <v>168813.4</v>
      </c>
    </row>
    <row r="14" spans="1:12" x14ac:dyDescent="0.25">
      <c r="A14" s="328" t="s">
        <v>209</v>
      </c>
      <c r="B14" s="82">
        <v>27.88</v>
      </c>
      <c r="C14" s="329">
        <f t="shared" ref="C14:C26" si="0">$B$11*B14</f>
        <v>337626.8</v>
      </c>
    </row>
    <row r="15" spans="1:12" x14ac:dyDescent="0.25">
      <c r="A15" s="328" t="s">
        <v>210</v>
      </c>
      <c r="B15" s="82">
        <v>52.28</v>
      </c>
      <c r="C15" s="329">
        <f t="shared" si="0"/>
        <v>633110.80000000005</v>
      </c>
    </row>
    <row r="16" spans="1:12" x14ac:dyDescent="0.25">
      <c r="A16" s="328" t="s">
        <v>211</v>
      </c>
      <c r="B16" s="82">
        <v>104.56</v>
      </c>
      <c r="C16" s="329">
        <f t="shared" si="0"/>
        <v>1266221.6000000001</v>
      </c>
    </row>
    <row r="17" spans="1:5" x14ac:dyDescent="0.25">
      <c r="A17" s="328" t="s">
        <v>212</v>
      </c>
      <c r="B17" s="82">
        <v>156.83000000000001</v>
      </c>
      <c r="C17" s="329">
        <f t="shared" si="0"/>
        <v>1899211.3</v>
      </c>
    </row>
    <row r="18" spans="1:5" x14ac:dyDescent="0.25">
      <c r="A18" s="328"/>
      <c r="B18" s="82">
        <v>313.67</v>
      </c>
      <c r="C18" s="329">
        <f t="shared" si="0"/>
        <v>3798543.7</v>
      </c>
    </row>
    <row r="19" spans="1:5" x14ac:dyDescent="0.25">
      <c r="A19" s="328"/>
      <c r="B19" s="82">
        <v>470.5</v>
      </c>
      <c r="C19" s="329">
        <f t="shared" si="0"/>
        <v>5697755</v>
      </c>
    </row>
    <row r="20" spans="1:5" x14ac:dyDescent="0.25">
      <c r="A20" s="328"/>
      <c r="B20" s="82">
        <v>627.34</v>
      </c>
      <c r="C20" s="329">
        <f t="shared" si="0"/>
        <v>7597087.4000000004</v>
      </c>
    </row>
    <row r="21" spans="1:5" x14ac:dyDescent="0.25">
      <c r="A21" s="328"/>
      <c r="B21" s="82">
        <v>941.01</v>
      </c>
      <c r="C21" s="329">
        <f t="shared" si="0"/>
        <v>11395631.1</v>
      </c>
    </row>
    <row r="22" spans="1:5" x14ac:dyDescent="0.25">
      <c r="A22" s="328"/>
      <c r="B22" s="82">
        <v>1254.67</v>
      </c>
      <c r="C22" s="329">
        <f t="shared" si="0"/>
        <v>15194053.700000001</v>
      </c>
    </row>
    <row r="23" spans="1:5" x14ac:dyDescent="0.25">
      <c r="A23" s="328"/>
      <c r="B23" s="82">
        <v>1882.01</v>
      </c>
      <c r="C23" s="329">
        <f t="shared" si="0"/>
        <v>22791141.100000001</v>
      </c>
    </row>
    <row r="24" spans="1:5" x14ac:dyDescent="0.25">
      <c r="A24" s="328"/>
      <c r="B24" s="82">
        <v>2509.35</v>
      </c>
      <c r="C24" s="329">
        <f t="shared" si="0"/>
        <v>30388228.5</v>
      </c>
    </row>
    <row r="25" spans="1:5" x14ac:dyDescent="0.25">
      <c r="A25" s="328"/>
      <c r="B25" s="82">
        <v>3764.02</v>
      </c>
      <c r="C25" s="329">
        <f t="shared" si="0"/>
        <v>45582282.200000003</v>
      </c>
    </row>
    <row r="26" spans="1:5" ht="15.75" thickBot="1" x14ac:dyDescent="0.3">
      <c r="A26" s="330"/>
      <c r="B26" s="83">
        <v>5018.7</v>
      </c>
      <c r="C26" s="335">
        <f t="shared" si="0"/>
        <v>60776457</v>
      </c>
    </row>
    <row r="29" spans="1:5" x14ac:dyDescent="0.25">
      <c r="A29" t="s">
        <v>216</v>
      </c>
      <c r="C29" s="327">
        <v>152700</v>
      </c>
    </row>
    <row r="30" spans="1:5" x14ac:dyDescent="0.25">
      <c r="C30" s="327">
        <v>245000</v>
      </c>
    </row>
    <row r="31" spans="1:5" x14ac:dyDescent="0.25">
      <c r="B31">
        <v>1</v>
      </c>
      <c r="C31" s="327">
        <f>SUM(C29:C30)</f>
        <v>397700</v>
      </c>
      <c r="D31" s="347">
        <v>2</v>
      </c>
      <c r="E31" s="327">
        <v>479700</v>
      </c>
    </row>
    <row r="33" spans="3:7" x14ac:dyDescent="0.25">
      <c r="C33" s="327"/>
      <c r="F33" s="327"/>
      <c r="G33" s="347"/>
    </row>
    <row r="34" spans="3:7" x14ac:dyDescent="0.25">
      <c r="C34" s="327"/>
      <c r="F34" s="327"/>
      <c r="G34" s="347"/>
    </row>
    <row r="35" spans="3:7" x14ac:dyDescent="0.25">
      <c r="C35" s="348"/>
    </row>
  </sheetData>
  <mergeCells count="15">
    <mergeCell ref="A4:L5"/>
    <mergeCell ref="A2:L3"/>
    <mergeCell ref="I6:L8"/>
    <mergeCell ref="A7:B7"/>
    <mergeCell ref="C7:D7"/>
    <mergeCell ref="E7:F7"/>
    <mergeCell ref="G7:H7"/>
    <mergeCell ref="A8:B8"/>
    <mergeCell ref="C8:D8"/>
    <mergeCell ref="E8:F8"/>
    <mergeCell ref="G8:H8"/>
    <mergeCell ref="A6:B6"/>
    <mergeCell ref="C6:D6"/>
    <mergeCell ref="E6:F6"/>
    <mergeCell ref="G6:H6"/>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66"/>
  <sheetViews>
    <sheetView showGridLines="0" tabSelected="1" view="pageBreakPreview" zoomScale="80" zoomScaleNormal="80" zoomScaleSheetLayoutView="80" zoomScalePageLayoutView="70" workbookViewId="0">
      <selection activeCell="I8" sqref="I8"/>
    </sheetView>
  </sheetViews>
  <sheetFormatPr baseColWidth="10" defaultRowHeight="15" x14ac:dyDescent="0.25"/>
  <cols>
    <col min="1" max="1" width="90.7109375" style="1" customWidth="1"/>
    <col min="2" max="2" width="14.7109375" bestFit="1" customWidth="1"/>
    <col min="3" max="3" width="13.85546875" bestFit="1" customWidth="1"/>
    <col min="4" max="4" width="11.85546875" bestFit="1" customWidth="1"/>
    <col min="5" max="5" width="16.7109375" customWidth="1"/>
    <col min="6" max="6" width="19.28515625" customWidth="1"/>
  </cols>
  <sheetData>
    <row r="1" spans="1:6" ht="15" customHeight="1" x14ac:dyDescent="0.25">
      <c r="A1" s="426" t="s">
        <v>196</v>
      </c>
    </row>
    <row r="2" spans="1:6" ht="15" customHeight="1" x14ac:dyDescent="0.25">
      <c r="A2" s="426"/>
    </row>
    <row r="3" spans="1:6" ht="14.25" customHeight="1" thickBot="1" x14ac:dyDescent="0.3">
      <c r="A3" s="426"/>
    </row>
    <row r="4" spans="1:6" ht="15" hidden="1" customHeight="1" thickBot="1" x14ac:dyDescent="0.3">
      <c r="A4" s="426"/>
      <c r="F4" s="28"/>
    </row>
    <row r="5" spans="1:6" s="2" customFormat="1" x14ac:dyDescent="0.25">
      <c r="A5" s="427" t="s">
        <v>0</v>
      </c>
      <c r="B5" s="429" t="str">
        <f>RUNT!B2</f>
        <v>RNA</v>
      </c>
      <c r="C5" s="430"/>
      <c r="D5" s="431"/>
      <c r="E5" s="92" t="str">
        <f>RUNT!B24</f>
        <v>RNMAI</v>
      </c>
      <c r="F5" s="92" t="str">
        <f>RUNT!B44</f>
        <v>RNRYS</v>
      </c>
    </row>
    <row r="6" spans="1:6" s="2" customFormat="1" ht="30.75" thickBot="1" x14ac:dyDescent="0.3">
      <c r="A6" s="428"/>
      <c r="B6" s="96" t="s">
        <v>6</v>
      </c>
      <c r="C6" s="97" t="s">
        <v>7</v>
      </c>
      <c r="D6" s="98" t="s">
        <v>8</v>
      </c>
      <c r="E6" s="229" t="s">
        <v>9</v>
      </c>
      <c r="F6" s="229" t="s">
        <v>14</v>
      </c>
    </row>
    <row r="7" spans="1:6" s="2" customFormat="1" ht="16.5" thickBot="1" x14ac:dyDescent="0.3">
      <c r="A7" s="412" t="s">
        <v>175</v>
      </c>
      <c r="B7" s="415"/>
      <c r="C7" s="415"/>
      <c r="D7" s="415"/>
      <c r="E7" s="415"/>
      <c r="F7" s="416"/>
    </row>
    <row r="8" spans="1:6" x14ac:dyDescent="0.25">
      <c r="A8" s="218" t="str">
        <f>UVB!A88</f>
        <v>CAMBIO DE EMPRESA</v>
      </c>
      <c r="B8" s="219">
        <f>VALORES!D282</f>
        <v>0</v>
      </c>
      <c r="C8" s="220">
        <f>VALORES!E282</f>
        <v>0</v>
      </c>
      <c r="D8" s="221">
        <f>VALORES!F282</f>
        <v>219100</v>
      </c>
      <c r="E8" s="222">
        <f>VALORES!G282</f>
        <v>0</v>
      </c>
      <c r="F8" s="222">
        <f>VALORES!H282</f>
        <v>0</v>
      </c>
    </row>
    <row r="9" spans="1:6" ht="15" customHeight="1" x14ac:dyDescent="0.25">
      <c r="A9" s="218" t="str">
        <f>UVB!A85</f>
        <v>CERTIFICADO DE CAPACIDAD TRANSPORTADORA</v>
      </c>
      <c r="B9" s="219">
        <f>VALORES!D272</f>
        <v>0</v>
      </c>
      <c r="C9" s="220">
        <f>VALORES!E272</f>
        <v>0</v>
      </c>
      <c r="D9" s="221">
        <f>VALORES!F272</f>
        <v>147400</v>
      </c>
      <c r="E9" s="222">
        <f>VALORES!G272</f>
        <v>0</v>
      </c>
      <c r="F9" s="222">
        <f>VALORES!H272</f>
        <v>0</v>
      </c>
    </row>
    <row r="10" spans="1:6" ht="15" customHeight="1" x14ac:dyDescent="0.25">
      <c r="A10" s="218" t="str">
        <f>UVB!A91</f>
        <v>VINCULACIÓN /DESVINCULACION A EMPRESA DE TRANSPORTE PUBLICO</v>
      </c>
      <c r="B10" s="219">
        <f>VALORES!D292</f>
        <v>0</v>
      </c>
      <c r="C10" s="220">
        <f>VALORES!E292</f>
        <v>0</v>
      </c>
      <c r="D10" s="221">
        <f>VALORES!F292</f>
        <v>113100</v>
      </c>
      <c r="E10" s="222">
        <f>VALORES!G292</f>
        <v>0</v>
      </c>
      <c r="F10" s="222">
        <f>VALORES!H292</f>
        <v>0</v>
      </c>
    </row>
    <row r="11" spans="1:6" ht="15" customHeight="1" x14ac:dyDescent="0.25">
      <c r="A11" s="218" t="str">
        <f>UVB!A97</f>
        <v>DUPLICADO TARJETA DE OPERACIÓN / MODIFICACION TARJETA DE OPERACIÓN</v>
      </c>
      <c r="B11" s="219">
        <f>VALORES!D312</f>
        <v>0</v>
      </c>
      <c r="C11" s="220">
        <f>VALORES!E312</f>
        <v>0</v>
      </c>
      <c r="D11" s="221">
        <f>VALORES!F312</f>
        <v>84100</v>
      </c>
      <c r="E11" s="222">
        <f>VALORES!G312</f>
        <v>0</v>
      </c>
      <c r="F11" s="222">
        <f>VALORES!H312</f>
        <v>0</v>
      </c>
    </row>
    <row r="12" spans="1:6" ht="15" customHeight="1" x14ac:dyDescent="0.25">
      <c r="A12" s="218" t="str">
        <f>UVB!A94</f>
        <v>EXPEDICION TARJETA DE OPERACIÓN / RENOVACION TARJETA DE OPERACIÓN</v>
      </c>
      <c r="B12" s="219">
        <f>VALORES!D302</f>
        <v>0</v>
      </c>
      <c r="C12" s="220">
        <f>VALORES!E302</f>
        <v>0</v>
      </c>
      <c r="D12" s="221">
        <f>VALORES!F302</f>
        <v>109100</v>
      </c>
      <c r="E12" s="222">
        <f>VALORES!G302</f>
        <v>0</v>
      </c>
      <c r="F12" s="222">
        <f>VALORES!H302</f>
        <v>0</v>
      </c>
    </row>
    <row r="13" spans="1:6" ht="15" customHeight="1" x14ac:dyDescent="0.25">
      <c r="A13" s="218" t="str">
        <f>UVB!A82</f>
        <v>HABILITACION EMPRESA DE TRANSPORTE PUBLICO</v>
      </c>
      <c r="B13" s="219">
        <f>VALORES!D262</f>
        <v>0</v>
      </c>
      <c r="C13" s="220">
        <f>VALORES!E262</f>
        <v>0</v>
      </c>
      <c r="D13" s="221">
        <f>VALORES!F262</f>
        <v>3298000</v>
      </c>
      <c r="E13" s="222">
        <f>VALORES!G262</f>
        <v>0</v>
      </c>
      <c r="F13" s="222">
        <f>VALORES!H262</f>
        <v>0</v>
      </c>
    </row>
    <row r="14" spans="1:6" x14ac:dyDescent="0.25">
      <c r="A14" s="218" t="str">
        <f>UVB!A103</f>
        <v>PLANILLAS DE VIAJE OCASIONAL</v>
      </c>
      <c r="B14" s="219">
        <f>VALORES!D332</f>
        <v>0</v>
      </c>
      <c r="C14" s="220">
        <f>VALORES!E332</f>
        <v>0</v>
      </c>
      <c r="D14" s="221">
        <f>VALORES!F332</f>
        <v>34000</v>
      </c>
      <c r="E14" s="222">
        <f>VALORES!G332</f>
        <v>0</v>
      </c>
      <c r="F14" s="222">
        <f>VALORES!H332</f>
        <v>0</v>
      </c>
    </row>
    <row r="15" spans="1:6" ht="15" customHeight="1" thickBot="1" x14ac:dyDescent="0.3">
      <c r="A15" s="223" t="str">
        <f>UVB!A100</f>
        <v>REGISTRO DE RUTAS EMPRESAS DE TRANSPORTE PUBLICO</v>
      </c>
      <c r="B15" s="224">
        <f>VALORES!D322</f>
        <v>0</v>
      </c>
      <c r="C15" s="225">
        <f>VALORES!E322</f>
        <v>0</v>
      </c>
      <c r="D15" s="226">
        <f>VALORES!F322</f>
        <v>6572200</v>
      </c>
      <c r="E15" s="227">
        <f>VALORES!G322</f>
        <v>0</v>
      </c>
      <c r="F15" s="227">
        <f>VALORES!H322</f>
        <v>0</v>
      </c>
    </row>
    <row r="17" spans="1:6" x14ac:dyDescent="0.25">
      <c r="A17" s="216" t="s">
        <v>162</v>
      </c>
    </row>
    <row r="18" spans="1:6" x14ac:dyDescent="0.25">
      <c r="A18" s="216" t="s">
        <v>163</v>
      </c>
    </row>
    <row r="19" spans="1:6" x14ac:dyDescent="0.25">
      <c r="A19" s="216" t="s">
        <v>164</v>
      </c>
    </row>
    <row r="20" spans="1:6" x14ac:dyDescent="0.25">
      <c r="A20" s="216" t="s">
        <v>165</v>
      </c>
    </row>
    <row r="21" spans="1:6" x14ac:dyDescent="0.25">
      <c r="A21" s="216" t="s">
        <v>166</v>
      </c>
    </row>
    <row r="22" spans="1:6" x14ac:dyDescent="0.25">
      <c r="A22" s="216" t="s">
        <v>167</v>
      </c>
    </row>
    <row r="23" spans="1:6" ht="15" customHeight="1" x14ac:dyDescent="0.25">
      <c r="A23" s="216" t="s">
        <v>168</v>
      </c>
    </row>
    <row r="25" spans="1:6" x14ac:dyDescent="0.25">
      <c r="A25" s="411"/>
      <c r="B25" s="411"/>
      <c r="C25" s="411"/>
      <c r="D25" s="411"/>
      <c r="E25" s="411"/>
      <c r="F25" s="411"/>
    </row>
    <row r="26" spans="1:6" x14ac:dyDescent="0.25">
      <c r="A26" s="411"/>
      <c r="B26" s="411"/>
      <c r="C26" s="411"/>
      <c r="D26" s="411"/>
      <c r="E26" s="411"/>
      <c r="F26" s="411"/>
    </row>
    <row r="28" spans="1:6" ht="15.75" customHeight="1" x14ac:dyDescent="0.25"/>
    <row r="30" spans="1:6" ht="15.75" customHeight="1" x14ac:dyDescent="0.25"/>
    <row r="31" spans="1:6" ht="15" customHeight="1" x14ac:dyDescent="0.25"/>
    <row r="34" ht="15" customHeight="1" x14ac:dyDescent="0.25"/>
    <row r="35" ht="15" hidden="1" customHeight="1" x14ac:dyDescent="0.25"/>
    <row r="36" ht="15" customHeight="1" x14ac:dyDescent="0.25"/>
    <row r="39" hidden="1" x14ac:dyDescent="0.25"/>
    <row r="40" hidden="1" x14ac:dyDescent="0.25"/>
    <row r="41" hidden="1" x14ac:dyDescent="0.25"/>
    <row r="44" ht="15.75" customHeight="1" x14ac:dyDescent="0.25"/>
    <row r="50" spans="9:9" ht="48.75" customHeight="1" x14ac:dyDescent="0.25"/>
    <row r="52" spans="9:9" ht="15.75" customHeight="1" x14ac:dyDescent="0.25"/>
    <row r="54" spans="9:9" ht="58.5" customHeight="1" x14ac:dyDescent="0.25"/>
    <row r="55" spans="9:9" ht="15.75" customHeight="1" x14ac:dyDescent="0.25"/>
    <row r="56" spans="9:9" hidden="1" x14ac:dyDescent="0.25"/>
    <row r="57" spans="9:9" hidden="1" x14ac:dyDescent="0.25">
      <c r="I57" s="2"/>
    </row>
    <row r="58" spans="9:9" hidden="1" x14ac:dyDescent="0.25">
      <c r="I58" s="2"/>
    </row>
    <row r="59" spans="9:9" hidden="1" x14ac:dyDescent="0.25">
      <c r="I59" s="2"/>
    </row>
    <row r="60" spans="9:9" hidden="1" x14ac:dyDescent="0.25">
      <c r="I60" s="2"/>
    </row>
    <row r="61" spans="9:9" hidden="1" x14ac:dyDescent="0.25">
      <c r="I61" s="2"/>
    </row>
    <row r="62" spans="9:9" hidden="1" x14ac:dyDescent="0.25">
      <c r="I62" s="2"/>
    </row>
    <row r="63" spans="9:9" hidden="1" x14ac:dyDescent="0.25">
      <c r="I63" s="2"/>
    </row>
    <row r="65" ht="39.950000000000003" customHeight="1" x14ac:dyDescent="0.25"/>
    <row r="66" ht="39.950000000000003" customHeight="1" x14ac:dyDescent="0.25"/>
  </sheetData>
  <mergeCells count="5">
    <mergeCell ref="A1:A4"/>
    <mergeCell ref="A5:A6"/>
    <mergeCell ref="B5:D5"/>
    <mergeCell ref="A7:F7"/>
    <mergeCell ref="A25:F26"/>
  </mergeCells>
  <printOptions horizontalCentered="1"/>
  <pageMargins left="0.19685039370078741" right="0.19685039370078741" top="0.19685039370078741" bottom="0" header="0.19685039370078741" footer="0"/>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I64"/>
  <sheetViews>
    <sheetView zoomScale="85" zoomScaleNormal="85" workbookViewId="0">
      <selection activeCell="B10" sqref="B10"/>
    </sheetView>
  </sheetViews>
  <sheetFormatPr baseColWidth="10" defaultRowHeight="15" x14ac:dyDescent="0.25"/>
  <cols>
    <col min="1" max="1" width="90.7109375" style="1" customWidth="1"/>
    <col min="2" max="2" width="14.7109375" customWidth="1"/>
    <col min="3" max="4" width="13.85546875" customWidth="1"/>
    <col min="5" max="5" width="17.5703125" customWidth="1"/>
    <col min="6" max="6" width="19.7109375" customWidth="1"/>
  </cols>
  <sheetData>
    <row r="1" spans="1:6" ht="15" customHeight="1" x14ac:dyDescent="0.25">
      <c r="A1" s="484" t="s">
        <v>197</v>
      </c>
    </row>
    <row r="2" spans="1:6" ht="15" customHeight="1" x14ac:dyDescent="0.25">
      <c r="A2" s="484"/>
    </row>
    <row r="3" spans="1:6" ht="15" customHeight="1" x14ac:dyDescent="0.25">
      <c r="A3" s="484"/>
    </row>
    <row r="4" spans="1:6" ht="15" customHeight="1" thickBot="1" x14ac:dyDescent="0.3">
      <c r="A4" s="484"/>
      <c r="F4" s="28"/>
    </row>
    <row r="5" spans="1:6" s="2" customFormat="1" x14ac:dyDescent="0.25">
      <c r="A5" s="427" t="s">
        <v>0</v>
      </c>
      <c r="B5" s="429" t="str">
        <f>RUNT!B2</f>
        <v>RNA</v>
      </c>
      <c r="C5" s="430"/>
      <c r="D5" s="431"/>
      <c r="E5" s="92" t="str">
        <f>RUNT!B24</f>
        <v>RNMAI</v>
      </c>
      <c r="F5" s="92" t="str">
        <f>RUNT!B44</f>
        <v>RNRYS</v>
      </c>
    </row>
    <row r="6" spans="1:6" s="2" customFormat="1" ht="15.75" thickBot="1" x14ac:dyDescent="0.3">
      <c r="A6" s="428"/>
      <c r="B6" s="96" t="s">
        <v>6</v>
      </c>
      <c r="C6" s="97" t="s">
        <v>7</v>
      </c>
      <c r="D6" s="98" t="s">
        <v>8</v>
      </c>
      <c r="E6" s="99" t="s">
        <v>9</v>
      </c>
      <c r="F6" s="99" t="s">
        <v>14</v>
      </c>
    </row>
    <row r="7" spans="1:6" s="2" customFormat="1" x14ac:dyDescent="0.25">
      <c r="A7" s="95" t="str">
        <f>UVB!A61</f>
        <v>ADAPTACION VEHICULOS ENSEÑANZA</v>
      </c>
      <c r="B7" s="100">
        <f>VALORES!D187+VALORES!D193+VALORES!D194</f>
        <v>0</v>
      </c>
      <c r="C7" s="101">
        <f>VALORES!E187+VALORES!E193+VALORES!E194</f>
        <v>0</v>
      </c>
      <c r="D7" s="102">
        <f>VALORES!F187+VALORES!F193+VALORES!F194</f>
        <v>0</v>
      </c>
      <c r="E7" s="103">
        <f>VALORES!G187+VALORES!G193+VALORES!G194</f>
        <v>0</v>
      </c>
      <c r="F7" s="103">
        <f>VALORES!H187+VALORES!H193+VALORES!H194</f>
        <v>0</v>
      </c>
    </row>
    <row r="8" spans="1:6" x14ac:dyDescent="0.25">
      <c r="A8" s="93" t="str">
        <f>UVB!A76</f>
        <v>BLINDAJE / DESMONTE DE BLINDAJE</v>
      </c>
      <c r="B8" s="104">
        <f>VALORES!D237+VALORES!D243+VALORES!D244</f>
        <v>0</v>
      </c>
      <c r="C8" s="105">
        <f>VALORES!E237+VALORES!E243+VALORES!E244</f>
        <v>0</v>
      </c>
      <c r="D8" s="106">
        <f>VALORES!F237+VALORES!F243+VALORES!F244</f>
        <v>294100</v>
      </c>
      <c r="E8" s="107">
        <f>VALORES!G237+VALORES!G243+VALORES!G244</f>
        <v>0</v>
      </c>
      <c r="F8" s="107">
        <f>VALORES!H237+VALORES!H243+VALORES!H244</f>
        <v>0</v>
      </c>
    </row>
    <row r="9" spans="1:6" ht="15" customHeight="1" x14ac:dyDescent="0.25">
      <c r="A9" s="93" t="str">
        <f>UVB!A55</f>
        <v>CAMBIO DE CARROCERIA</v>
      </c>
      <c r="B9" s="104">
        <f>VALORES!D167+VALORES!D173+VALORES!D174</f>
        <v>0</v>
      </c>
      <c r="C9" s="105">
        <f>VALORES!E167+VALORES!E174</f>
        <v>218600</v>
      </c>
      <c r="D9" s="106">
        <f>VALORES!F167+VALORES!F174</f>
        <v>218600</v>
      </c>
      <c r="E9" s="107">
        <f>VALORES!G167+VALORES!G173+VALORES!G174</f>
        <v>0</v>
      </c>
      <c r="F9" s="107">
        <f>VALORES!H167+VALORES!H173+VALORES!H174</f>
        <v>0</v>
      </c>
    </row>
    <row r="10" spans="1:6" ht="15" customHeight="1" x14ac:dyDescent="0.25">
      <c r="A10" s="93" t="str">
        <f>UVB!A73</f>
        <v>CAMBIO DE COLOR</v>
      </c>
      <c r="B10" s="104">
        <f>VALORES!D227+VALORES!D234</f>
        <v>166600</v>
      </c>
      <c r="C10" s="105">
        <f>VALORES!E227+VALORES!E234</f>
        <v>279600</v>
      </c>
      <c r="D10" s="106">
        <f>VALORES!F227+VALORES!F234</f>
        <v>279600</v>
      </c>
      <c r="E10" s="107">
        <f>VALORES!G227+VALORES!G233+VALORES!G234</f>
        <v>0</v>
      </c>
      <c r="F10" s="107">
        <f>VALORES!H227+VALORES!H233+VALORES!H234</f>
        <v>0</v>
      </c>
    </row>
    <row r="11" spans="1:6" ht="15" customHeight="1" x14ac:dyDescent="0.25">
      <c r="A11" s="93" t="str">
        <f>UVB!A64</f>
        <v>CAMBIO DE MOTOR</v>
      </c>
      <c r="B11" s="104">
        <f>VALORES!D197+VALORES!D204</f>
        <v>165600</v>
      </c>
      <c r="C11" s="105">
        <f>VALORES!E197+VALORES!E204</f>
        <v>286600</v>
      </c>
      <c r="D11" s="106">
        <f>VALORES!F197+VALORES!F204</f>
        <v>286600</v>
      </c>
      <c r="E11" s="107">
        <f>VALORES!G197+VALORES!G203+VALORES!G204</f>
        <v>301100</v>
      </c>
      <c r="F11" s="107">
        <f>VALORES!H197+VALORES!H203+VALORES!H204</f>
        <v>0</v>
      </c>
    </row>
    <row r="12" spans="1:6" ht="15" customHeight="1" x14ac:dyDescent="0.25">
      <c r="A12" s="93" t="str">
        <f>UVB!A19</f>
        <v>CAMBIO DE PLACAS (DE VIGENCIAS ANTERIORES)</v>
      </c>
      <c r="B12" s="104">
        <f>VALORES!D47+VALORES!D53+VALORES!D54</f>
        <v>0</v>
      </c>
      <c r="C12" s="105">
        <f>VALORES!E47+VALORES!E53+VALORES!E54</f>
        <v>0</v>
      </c>
      <c r="D12" s="106">
        <f>VALORES!F47+VALORES!F54</f>
        <v>215200</v>
      </c>
      <c r="E12" s="107">
        <f>VALORES!G47+VALORES!G53+VALORES!G54</f>
        <v>0</v>
      </c>
      <c r="F12" s="107">
        <f>VALORES!H47+VALORES!H53+VALORES!H54</f>
        <v>212100</v>
      </c>
    </row>
    <row r="13" spans="1:6" ht="15" customHeight="1" x14ac:dyDescent="0.25">
      <c r="A13" s="93" t="str">
        <f>UVB!A16</f>
        <v>CAMBIO DE PLACAS (POR CLASIFICACION DE UN VEHICULO ANTIGUO O CLASICO)</v>
      </c>
      <c r="B13" s="104">
        <f>VALORES!D37+VALORES!D43+VALORES!D44</f>
        <v>0</v>
      </c>
      <c r="C13" s="105">
        <f>VALORES!E37+VALORES!E43+VALORES!E44</f>
        <v>0</v>
      </c>
      <c r="D13" s="106">
        <f>VALORES!F37+VALORES!F44</f>
        <v>197600</v>
      </c>
      <c r="E13" s="107">
        <f>VALORES!G37+VALORES!G43+VALORES!G44</f>
        <v>0</v>
      </c>
      <c r="F13" s="107">
        <f>VALORES!H37+VALORES!H43+VALORES!H44</f>
        <v>0</v>
      </c>
    </row>
    <row r="14" spans="1:6" x14ac:dyDescent="0.25">
      <c r="A14" s="93" t="str">
        <f>UVB!A13</f>
        <v>CAMBIO DE SERVICIO (PUBLICO A PARTICULAR SOLO TAXIS CON MAS DE 5 AÑOS DE ANTIGUEDAD)</v>
      </c>
      <c r="B14" s="104">
        <f>VALORES!D27+VALORES!D33+VALORES!D34</f>
        <v>0</v>
      </c>
      <c r="C14" s="105">
        <f>VALORES!E27+VALORES!E33+VALORES!E34</f>
        <v>0</v>
      </c>
      <c r="D14" s="106">
        <f>VALORES!F27+VALORES!F34</f>
        <v>277600</v>
      </c>
      <c r="E14" s="107">
        <f>VALORES!G27+VALORES!G33+VALORES!G34</f>
        <v>0</v>
      </c>
      <c r="F14" s="107">
        <f>VALORES!H27+VALORES!H33+VALORES!H34</f>
        <v>0</v>
      </c>
    </row>
    <row r="15" spans="1:6" ht="15" customHeight="1" x14ac:dyDescent="0.25">
      <c r="A15" s="93" t="str">
        <f>UVB!A43</f>
        <v>CANCELACION DE LA MATRICULA / CANCELACION DEL REGISTRO</v>
      </c>
      <c r="B15" s="104">
        <f>VALORES!D127+VALORES!D134</f>
        <v>75600</v>
      </c>
      <c r="C15" s="105">
        <f>VALORES!E127+VALORES!E134</f>
        <v>130600</v>
      </c>
      <c r="D15" s="106">
        <f>VALORES!F127+VALORES!F134</f>
        <v>130600</v>
      </c>
      <c r="E15" s="107">
        <f>VALORES!G127+VALORES!G134</f>
        <v>130600</v>
      </c>
      <c r="F15" s="107">
        <f>VALORES!H127+VALORES!H133+VALORES!H134</f>
        <v>145100</v>
      </c>
    </row>
    <row r="16" spans="1:6" x14ac:dyDescent="0.25">
      <c r="A16" s="93" t="str">
        <f>UVB!A79</f>
        <v>CERTIFICADO DE LIBERTAD Y TRADICION</v>
      </c>
      <c r="B16" s="104">
        <f>VALORES!D247+VALORES!D254</f>
        <v>33600</v>
      </c>
      <c r="C16" s="105">
        <f>VALORES!E247+VALORES!E254</f>
        <v>33600</v>
      </c>
      <c r="D16" s="106">
        <f>VALORES!F247+VALORES!F254</f>
        <v>33600</v>
      </c>
      <c r="E16" s="107">
        <f>VALORES!G247+VALORES!G253+VALORES!G254</f>
        <v>48100</v>
      </c>
      <c r="F16" s="107">
        <f>VALORES!H247+VALORES!H253+VALORES!H254</f>
        <v>48100</v>
      </c>
    </row>
    <row r="17" spans="1:6" x14ac:dyDescent="0.25">
      <c r="A17" s="93" t="str">
        <f>UVB!A106</f>
        <v>CONSTANCIAS, OFICIOS O FOTOCOPIAS CERTIFICADAS</v>
      </c>
      <c r="B17" s="104">
        <f>VALORES!D337+VALORES!D344</f>
        <v>29600</v>
      </c>
      <c r="C17" s="105">
        <f>VALORES!E337+VALORES!E344</f>
        <v>29600</v>
      </c>
      <c r="D17" s="106">
        <f>VALORES!F337+VALORES!F344</f>
        <v>29600</v>
      </c>
      <c r="E17" s="107">
        <f>VALORES!G337+VALORES!G343+VALORES!G344</f>
        <v>44100</v>
      </c>
      <c r="F17" s="107">
        <f>VALORES!H337+VALORES!H343+VALORES!H344</f>
        <v>44100</v>
      </c>
    </row>
    <row r="18" spans="1:6" ht="30" x14ac:dyDescent="0.25">
      <c r="A18" s="93" t="str">
        <f>UVB!A58</f>
        <v>CONVERSION A GAS NATURAL / REPOTENCIACION DE VEHICULOS DE SERVICIO PUBLICO DE CARGA / TRANSFORMACION POR ADICION O RETIRO DE EJES</v>
      </c>
      <c r="B18" s="104">
        <f>VALORES!D177+VALORES!D184</f>
        <v>0</v>
      </c>
      <c r="C18" s="105">
        <f>VALORES!E177+VALORES!E184</f>
        <v>0</v>
      </c>
      <c r="D18" s="106">
        <f>VALORES!F177+VALORES!F184</f>
        <v>286600</v>
      </c>
      <c r="E18" s="107">
        <f>VALORES!G177+VALORES!G183+VALORES!G184</f>
        <v>301100</v>
      </c>
      <c r="F18" s="107">
        <f>VALORES!H177+VALORES!H183+VALORES!H184</f>
        <v>301100</v>
      </c>
    </row>
    <row r="19" spans="1:6" x14ac:dyDescent="0.25">
      <c r="A19" s="93" t="str">
        <f>UVB!A109</f>
        <v>COPIAS SIMPLES Y PAZ Y SALVOS</v>
      </c>
      <c r="B19" s="104">
        <f>VALORES!D347+VALORES!D353+VALORES!D354</f>
        <v>11000</v>
      </c>
      <c r="C19" s="105">
        <f>VALORES!E347+VALORES!E353+VALORES!E354</f>
        <v>11000</v>
      </c>
      <c r="D19" s="106">
        <f>VALORES!F347+VALORES!F353+VALORES!F354</f>
        <v>11000</v>
      </c>
      <c r="E19" s="107">
        <f>VALORES!G347+VALORES!G353+VALORES!G354</f>
        <v>11000</v>
      </c>
      <c r="F19" s="107">
        <f>VALORES!H347+VALORES!H353+VALORES!H354</f>
        <v>11000</v>
      </c>
    </row>
    <row r="20" spans="1:6" x14ac:dyDescent="0.25">
      <c r="A20" s="93" t="str">
        <f>UVB!A22</f>
        <v>DUPLICADO DE LICENCIA DE TRANSITO / DUPLICADO DE TARJETA DE REGISTRO</v>
      </c>
      <c r="B20" s="104">
        <f>VALORES!D57+VALORES!D64</f>
        <v>122600</v>
      </c>
      <c r="C20" s="105">
        <f>VALORES!E57+VALORES!E64</f>
        <v>122600</v>
      </c>
      <c r="D20" s="106">
        <f>VALORES!F57+VALORES!F64</f>
        <v>122600</v>
      </c>
      <c r="E20" s="107">
        <f>VALORES!G57+VALORES!G63+VALORES!G64</f>
        <v>137100</v>
      </c>
      <c r="F20" s="107">
        <f>VALORES!H57+VALORES!H63+VALORES!H64</f>
        <v>137100</v>
      </c>
    </row>
    <row r="21" spans="1:6" x14ac:dyDescent="0.25">
      <c r="A21" s="93" t="str">
        <f>UVB!A52</f>
        <v>DUPLICADO DE PLACAS</v>
      </c>
      <c r="B21" s="104">
        <f>VALORES!D157+VALORES!D164</f>
        <v>106600</v>
      </c>
      <c r="C21" s="105">
        <f>VALORES!E157+VALORES!E164</f>
        <v>172600</v>
      </c>
      <c r="D21" s="106">
        <f>VALORES!F157+VALORES!F164</f>
        <v>197600</v>
      </c>
      <c r="E21" s="107">
        <f>VALORES!G157+VALORES!G163+VALORES!G164</f>
        <v>0</v>
      </c>
      <c r="F21" s="107">
        <f>VALORES!H157+VALORES!H163+VALORES!H164</f>
        <v>212100</v>
      </c>
    </row>
    <row r="22" spans="1:6" x14ac:dyDescent="0.25">
      <c r="A22" s="93" t="str">
        <f>UVB!A25</f>
        <v>INSCRIPCION DE LIMITACION O GRAVAMEN A LA PROPIEDAD</v>
      </c>
      <c r="B22" s="104">
        <f>VALORES!D67+VALORES!D74</f>
        <v>115600</v>
      </c>
      <c r="C22" s="105">
        <f>VALORES!E67+VALORES!E74</f>
        <v>177600</v>
      </c>
      <c r="D22" s="106">
        <f>VALORES!F67+VALORES!F74</f>
        <v>177600</v>
      </c>
      <c r="E22" s="107">
        <f>VALORES!G67+VALORES!G73+VALORES!G74</f>
        <v>192100</v>
      </c>
      <c r="F22" s="107">
        <f>VALORES!H67+VALORES!H73+VALORES!H74</f>
        <v>192100</v>
      </c>
    </row>
    <row r="23" spans="1:6" ht="15" customHeight="1" x14ac:dyDescent="0.25">
      <c r="A23" s="93" t="str">
        <f>UVB!A34</f>
        <v>INSCRIPCION O LEVANTAMIENTO DE ORDEN JUDICIAL O ADMINISTRATIVA (PENDIENTES Y EMBARGOS)</v>
      </c>
      <c r="B23" s="104">
        <f>VALORES!D97+VALORES!D104</f>
        <v>93600</v>
      </c>
      <c r="C23" s="105">
        <f>VALORES!E97+VALORES!E104</f>
        <v>93600</v>
      </c>
      <c r="D23" s="106">
        <f>VALORES!F97+VALORES!F104</f>
        <v>93600</v>
      </c>
      <c r="E23" s="107">
        <f>VALORES!G97+VALORES!G103+VALORES!G104</f>
        <v>108100</v>
      </c>
      <c r="F23" s="107">
        <f>VALORES!H97+VALORES!H103+VALORES!H104</f>
        <v>108100</v>
      </c>
    </row>
    <row r="24" spans="1:6" x14ac:dyDescent="0.25">
      <c r="A24" s="93" t="str">
        <f>UVB!A28</f>
        <v>LEVANTAMIENTO DE LIMITACION O GRAVAMEN A LA PROPIEDAD</v>
      </c>
      <c r="B24" s="104">
        <f>VALORES!D77+VALORES!D84</f>
        <v>115600</v>
      </c>
      <c r="C24" s="105">
        <f>VALORES!E77+VALORES!E84</f>
        <v>177600</v>
      </c>
      <c r="D24" s="106">
        <f>VALORES!F77+VALORES!F84</f>
        <v>177600</v>
      </c>
      <c r="E24" s="107">
        <f>VALORES!G77+VALORES!G83+VALORES!G84</f>
        <v>192100</v>
      </c>
      <c r="F24" s="107">
        <f>VALORES!H77+VALORES!H83+VALORES!H84</f>
        <v>192100</v>
      </c>
    </row>
    <row r="25" spans="1:6" x14ac:dyDescent="0.25">
      <c r="A25" s="93" t="str">
        <f>UVB!A7</f>
        <v>MATRICULA / REGISTRO INICIAL</v>
      </c>
      <c r="B25" s="104">
        <f>VALORES!D7+VALORES!D14</f>
        <v>124600</v>
      </c>
      <c r="C25" s="105">
        <f>VALORES!E7+VALORES!E14</f>
        <v>188600</v>
      </c>
      <c r="D25" s="106">
        <f>VALORES!F7+VALORES!F14</f>
        <v>213600</v>
      </c>
      <c r="E25" s="107">
        <f>VALORES!G7+VALORES!G13+VALORES!G14</f>
        <v>177100</v>
      </c>
      <c r="F25" s="107">
        <f>VALORES!H7+VALORES!H13+VALORES!H14</f>
        <v>228100</v>
      </c>
    </row>
    <row r="26" spans="1:6" x14ac:dyDescent="0.25">
      <c r="A26" s="93" t="str">
        <f>UVB!A31</f>
        <v>MODIFICACION DEL ACREEDOR PRENDARIO POR ACREEDOR O POR PROPIETARIO</v>
      </c>
      <c r="B26" s="104">
        <f>VALORES!D87+VALORES!D94</f>
        <v>115600</v>
      </c>
      <c r="C26" s="105">
        <f>VALORES!E87+VALORES!E94</f>
        <v>177600</v>
      </c>
      <c r="D26" s="106">
        <f>VALORES!F87+VALORES!F94</f>
        <v>177600</v>
      </c>
      <c r="E26" s="107">
        <f>VALORES!G87+VALORES!G93+VALORES!G94</f>
        <v>192100</v>
      </c>
      <c r="F26" s="107">
        <f>VALORES!H87+VALORES!H93+VALORES!H94</f>
        <v>192100</v>
      </c>
    </row>
    <row r="27" spans="1:6" x14ac:dyDescent="0.25">
      <c r="A27" s="93" t="str">
        <f>UVB!A40</f>
        <v>RADICACION DE LA MATRICULA / RADICACION DEL REGISTRO</v>
      </c>
      <c r="B27" s="104">
        <f>VALORES!D117+VALORES!D124</f>
        <v>81600</v>
      </c>
      <c r="C27" s="105">
        <f>VALORES!E117+VALORES!E124</f>
        <v>147600</v>
      </c>
      <c r="D27" s="106">
        <f>VALORES!F117+VALORES!F124</f>
        <v>198600</v>
      </c>
      <c r="E27" s="107">
        <f>VALORES!G117+VALORES!G123+VALORES!G124</f>
        <v>162100</v>
      </c>
      <c r="F27" s="107">
        <f>VALORES!H117+VALORES!H123+VALORES!H124</f>
        <v>213100</v>
      </c>
    </row>
    <row r="28" spans="1:6" ht="15.75" customHeight="1" x14ac:dyDescent="0.25">
      <c r="A28" s="93" t="str">
        <f>UVB!A70</f>
        <v>REGRABACION DE CHASIS, SERIAL O VIN</v>
      </c>
      <c r="B28" s="104">
        <f>VALORES!D217+VALORES!D224</f>
        <v>154600</v>
      </c>
      <c r="C28" s="105">
        <f>VALORES!E217+VALORES!E224</f>
        <v>257600</v>
      </c>
      <c r="D28" s="106">
        <f>VALORES!F217+VALORES!F224</f>
        <v>257600</v>
      </c>
      <c r="E28" s="107">
        <f>VALORES!G217+VALORES!G223+VALORES!G224</f>
        <v>272100</v>
      </c>
      <c r="F28" s="107">
        <f>VALORES!H217+VALORES!H223+VALORES!H224</f>
        <v>272100</v>
      </c>
    </row>
    <row r="29" spans="1:6" x14ac:dyDescent="0.25">
      <c r="A29" s="93" t="str">
        <f>UVB!A67</f>
        <v>REGRABACION DE MOTOR</v>
      </c>
      <c r="B29" s="104">
        <f>VALORES!D207+VALORES!D214</f>
        <v>154600</v>
      </c>
      <c r="C29" s="105">
        <f>VALORES!E207+VALORES!E214</f>
        <v>257600</v>
      </c>
      <c r="D29" s="106">
        <f>VALORES!F207+VALORES!F214</f>
        <v>257600</v>
      </c>
      <c r="E29" s="107">
        <f>VALORES!G207+VALORES!G213+VALORES!G214</f>
        <v>272100</v>
      </c>
      <c r="F29" s="107">
        <f>VALORES!H207+VALORES!H213+VALORES!H214</f>
        <v>0</v>
      </c>
    </row>
    <row r="30" spans="1:6" ht="15.75" customHeight="1" x14ac:dyDescent="0.25">
      <c r="A30" s="93" t="str">
        <f>UVB!A46</f>
        <v>REMATRICULA / REGISTRO POR RECUPERACION EN CASO DE HURTO O PERDIDA DEFINITIVA</v>
      </c>
      <c r="B30" s="104">
        <f>VALORES!D137+VALORES!D144</f>
        <v>131600</v>
      </c>
      <c r="C30" s="105">
        <f>VALORES!E137+VALORES!E144</f>
        <v>218600</v>
      </c>
      <c r="D30" s="106">
        <f>VALORES!F137+VALORES!F144</f>
        <v>218600</v>
      </c>
      <c r="E30" s="107">
        <f>VALORES!G137+VALORES!G143+VALORES!G144</f>
        <v>234100</v>
      </c>
      <c r="F30" s="107">
        <f>VALORES!H137+VALORES!H143+VALORES!H144</f>
        <v>233100</v>
      </c>
    </row>
    <row r="31" spans="1:6" ht="15" customHeight="1" x14ac:dyDescent="0.25">
      <c r="A31" s="93" t="str">
        <f>UVB!A37</f>
        <v>TRASLADO DE LA MATRICULA / TRASLADO DEL REGISTRO</v>
      </c>
      <c r="B31" s="104">
        <f>VALORES!D107+VALORES!D114</f>
        <v>94600</v>
      </c>
      <c r="C31" s="105">
        <f>VALORES!E107+VALORES!E114</f>
        <v>94600</v>
      </c>
      <c r="D31" s="106">
        <f>VALORES!F107+VALORES!F114</f>
        <v>94600</v>
      </c>
      <c r="E31" s="107">
        <f>VALORES!G107+VALORES!G113+VALORES!G114</f>
        <v>109100</v>
      </c>
      <c r="F31" s="107">
        <f>VALORES!H107+VALORES!H113+VALORES!H114</f>
        <v>109100</v>
      </c>
    </row>
    <row r="32" spans="1:6" ht="30.75" thickBot="1" x14ac:dyDescent="0.3">
      <c r="A32" s="112" t="str">
        <f>UVB!A10</f>
        <v>TRASPASO DE PROPIEDAD / CAMBIO DE PROPIETARIO / TRASPASO DE PROPIEDAD A PERSONA INDETERMINADA</v>
      </c>
      <c r="B32" s="113">
        <f>VALORES!D17+VALORES!D24</f>
        <v>205600</v>
      </c>
      <c r="C32" s="114">
        <f>VALORES!E17+VALORES!E24</f>
        <v>262600</v>
      </c>
      <c r="D32" s="115">
        <f>VALORES!F17+VALORES!F24</f>
        <v>262600</v>
      </c>
      <c r="E32" s="116">
        <f>VALORES!G17+VALORES!G23+VALORES!G24</f>
        <v>277100</v>
      </c>
      <c r="F32" s="116">
        <f>VALORES!H17+VALORES!H23+VALORES!H24</f>
        <v>277100</v>
      </c>
    </row>
    <row r="33" spans="1:6" ht="16.5" thickBot="1" x14ac:dyDescent="0.3">
      <c r="A33" s="412" t="s">
        <v>175</v>
      </c>
      <c r="B33" s="415"/>
      <c r="C33" s="415"/>
      <c r="D33" s="415"/>
      <c r="E33" s="415"/>
      <c r="F33" s="416"/>
    </row>
    <row r="34" spans="1:6" ht="15" customHeight="1" x14ac:dyDescent="0.25">
      <c r="A34" s="93" t="str">
        <f>UVB!A88</f>
        <v>CAMBIO DE EMPRESA</v>
      </c>
      <c r="B34" s="104">
        <f>VALORES!D27+VALORES!D33+VALORES!D34</f>
        <v>0</v>
      </c>
      <c r="C34" s="105">
        <f>VALORES!E27+VALORES!E33+VALORES!E34</f>
        <v>0</v>
      </c>
      <c r="D34" s="106">
        <f>VALORES!F278+VALORES!F284</f>
        <v>204600</v>
      </c>
      <c r="E34" s="107">
        <f>VALORES!G27+VALORES!G33+VALORES!G34</f>
        <v>0</v>
      </c>
      <c r="F34" s="107">
        <f>VALORES!H27+VALORES!H33+VALORES!H34</f>
        <v>0</v>
      </c>
    </row>
    <row r="35" spans="1:6" ht="15" customHeight="1" x14ac:dyDescent="0.25">
      <c r="A35" s="93" t="str">
        <f>UVB!A85</f>
        <v>CERTIFICADO DE CAPACIDAD TRANSPORTADORA</v>
      </c>
      <c r="B35" s="104">
        <f>VALORES!D267+VALORES!D273+VALORES!D274</f>
        <v>0</v>
      </c>
      <c r="C35" s="105">
        <f>VALORES!E267+VALORES!E273+VALORES!E274</f>
        <v>0</v>
      </c>
      <c r="D35" s="106">
        <f>VALORES!F267+VALORES!F274</f>
        <v>98600</v>
      </c>
      <c r="E35" s="107">
        <f>VALORES!G267+VALORES!G273+VALORES!G274</f>
        <v>0</v>
      </c>
      <c r="F35" s="107">
        <f>VALORES!H267+VALORES!H273+VALORES!H274</f>
        <v>0</v>
      </c>
    </row>
    <row r="36" spans="1:6" ht="15" customHeight="1" x14ac:dyDescent="0.25">
      <c r="A36" s="93" t="str">
        <f>UVB!A91</f>
        <v>VINCULACIÓN /DESVINCULACION A EMPRESA DE TRANSPORTE PUBLICO</v>
      </c>
      <c r="B36" s="104">
        <f>VALORES!D287+VALORES!D293+VALORES!D294</f>
        <v>0</v>
      </c>
      <c r="C36" s="105">
        <f>VALORES!E287+VALORES!E293+VALORES!E294</f>
        <v>0</v>
      </c>
      <c r="D36" s="106">
        <f>VALORES!F287+VALORES!F294</f>
        <v>98600</v>
      </c>
      <c r="E36" s="107">
        <f>VALORES!G287+VALORES!G293+VALORES!G294</f>
        <v>0</v>
      </c>
      <c r="F36" s="107">
        <f>VALORES!H287+VALORES!H293+VALORES!H294</f>
        <v>0</v>
      </c>
    </row>
    <row r="37" spans="1:6" x14ac:dyDescent="0.25">
      <c r="A37" s="93" t="str">
        <f>UVB!A97</f>
        <v>DUPLICADO TARJETA DE OPERACIÓN / MODIFICACION TARJETA DE OPERACIÓN</v>
      </c>
      <c r="B37" s="104">
        <f>VALORES!D307+VALORES!D313+VALORES!D314</f>
        <v>0</v>
      </c>
      <c r="C37" s="105">
        <f>VALORES!E307+VALORES!E313+VALORES!E314</f>
        <v>0</v>
      </c>
      <c r="D37" s="106">
        <f>VALORES!F307+VALORES!F314</f>
        <v>69600</v>
      </c>
      <c r="E37" s="107">
        <f>VALORES!G307+VALORES!G313+VALORES!G314</f>
        <v>0</v>
      </c>
      <c r="F37" s="107">
        <f>VALORES!H307+VALORES!H313+VALORES!H314</f>
        <v>0</v>
      </c>
    </row>
    <row r="38" spans="1:6" x14ac:dyDescent="0.25">
      <c r="A38" s="93" t="str">
        <f>UVB!A94</f>
        <v>EXPEDICION TARJETA DE OPERACIÓN / RENOVACION TARJETA DE OPERACIÓN</v>
      </c>
      <c r="B38" s="104">
        <f>VALORES!D297+VALORES!D303+VALORES!D304</f>
        <v>0</v>
      </c>
      <c r="C38" s="105">
        <f>VALORES!E297+VALORES!E303+VALORES!E304</f>
        <v>0</v>
      </c>
      <c r="D38" s="106">
        <f>VALORES!F297+VALORES!F304</f>
        <v>94600</v>
      </c>
      <c r="E38" s="107">
        <f>VALORES!G297+VALORES!G303+VALORES!G304</f>
        <v>0</v>
      </c>
      <c r="F38" s="107">
        <f>VALORES!H297+VALORES!H303+VALORES!H304</f>
        <v>0</v>
      </c>
    </row>
    <row r="39" spans="1:6" x14ac:dyDescent="0.25">
      <c r="A39" s="93" t="str">
        <f>UVB!A82</f>
        <v>HABILITACION EMPRESA DE TRANSPORTE PUBLICO</v>
      </c>
      <c r="B39" s="104">
        <f>VALORES!D257+VALORES!D263+VALORES!D264</f>
        <v>0</v>
      </c>
      <c r="C39" s="105">
        <f>VALORES!E257+VALORES!E263+VALORES!E264</f>
        <v>0</v>
      </c>
      <c r="D39" s="106">
        <f>VALORES!F257+VALORES!F264</f>
        <v>1934600</v>
      </c>
      <c r="E39" s="107">
        <f>VALORES!G257+VALORES!G263+VALORES!G264</f>
        <v>0</v>
      </c>
      <c r="F39" s="107">
        <f>VALORES!H257+VALORES!H263+VALORES!H264</f>
        <v>0</v>
      </c>
    </row>
    <row r="40" spans="1:6" x14ac:dyDescent="0.25">
      <c r="A40" s="93" t="str">
        <f>UVB!A103</f>
        <v>PLANILLAS DE VIAJE OCASIONAL</v>
      </c>
      <c r="B40" s="104">
        <f>VALORES!D327+VALORES!D333+VALORES!D334</f>
        <v>0</v>
      </c>
      <c r="C40" s="105">
        <f>VALORES!E327+VALORES!E333+VALORES!E334</f>
        <v>0</v>
      </c>
      <c r="D40" s="106">
        <f>VALORES!F327+VALORES!F334</f>
        <v>14600</v>
      </c>
      <c r="E40" s="107">
        <f>VALORES!G327+VALORES!G333+VALORES!G334</f>
        <v>0</v>
      </c>
      <c r="F40" s="107">
        <f>VALORES!H327+VALORES!H333+VALORES!H334</f>
        <v>0</v>
      </c>
    </row>
    <row r="41" spans="1:6" ht="15.75" thickBot="1" x14ac:dyDescent="0.3">
      <c r="A41" s="94" t="str">
        <f>UVB!A100</f>
        <v>REGISTRO DE RUTAS EMPRESAS DE TRANSPORTE PUBLICO</v>
      </c>
      <c r="B41" s="108">
        <f>VALORES!D317+VALORES!D323+VALORES!D324</f>
        <v>0</v>
      </c>
      <c r="C41" s="109">
        <f>VALORES!E317+VALORES!E323+VALORES!E324</f>
        <v>0</v>
      </c>
      <c r="D41" s="110">
        <f>VALORES!F317+VALORES!F324</f>
        <v>3860600</v>
      </c>
      <c r="E41" s="111">
        <f>VALORES!G317+VALORES!G323+VALORES!G324</f>
        <v>0</v>
      </c>
      <c r="F41" s="111">
        <f>VALORES!H317+VALORES!H323+VALORES!H324</f>
        <v>0</v>
      </c>
    </row>
    <row r="42" spans="1:6" ht="16.5" thickBot="1" x14ac:dyDescent="0.3">
      <c r="A42" s="412" t="s">
        <v>176</v>
      </c>
      <c r="B42" s="415"/>
      <c r="C42" s="415"/>
      <c r="D42" s="415"/>
      <c r="E42" s="415"/>
      <c r="F42" s="416"/>
    </row>
    <row r="43" spans="1:6" x14ac:dyDescent="0.25">
      <c r="A43" s="95" t="str">
        <f>UVB!A112</f>
        <v>EXPEDICION DE LA LICENCIA DE CONDUCCION</v>
      </c>
      <c r="B43" s="100">
        <f>VALORES!D357+VALORES!D364</f>
        <v>100600</v>
      </c>
      <c r="C43" s="101">
        <f>VALORES!E357+VALORES!E364</f>
        <v>100600</v>
      </c>
      <c r="D43" s="102">
        <f>VALORES!F357+VALORES!F364</f>
        <v>100600</v>
      </c>
      <c r="E43" s="103">
        <f>VALORES!G357+VALORES!G363+VALORES!G364</f>
        <v>115100</v>
      </c>
      <c r="F43" s="103">
        <f>VALORES!H357+VALORES!H363+VALORES!H364</f>
        <v>0</v>
      </c>
    </row>
    <row r="44" spans="1:6" ht="15.75" customHeight="1" x14ac:dyDescent="0.25">
      <c r="A44" s="93" t="str">
        <f>UVB!A115</f>
        <v>CAMBIO DE LICENCIA DE CONDUCCION POR MAYORIA DE EDAD</v>
      </c>
      <c r="B44" s="104">
        <f>VALORES!D367+VALORES!D374</f>
        <v>100600</v>
      </c>
      <c r="C44" s="105">
        <f>VALORES!E367+VALORES!E374</f>
        <v>100600</v>
      </c>
      <c r="D44" s="106">
        <f>VALORES!F367+VALORES!F374</f>
        <v>100600</v>
      </c>
      <c r="E44" s="107">
        <f>VALORES!G367+VALORES!G373+VALORES!G374</f>
        <v>115100</v>
      </c>
      <c r="F44" s="107">
        <f>VALORES!H367+VALORES!H373+VALORES!H374</f>
        <v>0</v>
      </c>
    </row>
    <row r="45" spans="1:6" x14ac:dyDescent="0.25">
      <c r="A45" s="93" t="str">
        <f>UVB!A118</f>
        <v>RENOVACION DE LA LICENCIA DE CONDUCCION</v>
      </c>
      <c r="B45" s="104">
        <f>VALORES!D377+VALORES!D384</f>
        <v>100600</v>
      </c>
      <c r="C45" s="105">
        <f>VALORES!E377+VALORES!E384</f>
        <v>100600</v>
      </c>
      <c r="D45" s="106">
        <f>VALORES!F377+VALORES!F384</f>
        <v>100600</v>
      </c>
      <c r="E45" s="107">
        <f>VALORES!G377+VALORES!G383+VALORES!G384</f>
        <v>115100</v>
      </c>
      <c r="F45" s="107">
        <f>VALORES!H377+VALORES!H383+VALORES!H384</f>
        <v>0</v>
      </c>
    </row>
    <row r="46" spans="1:6" x14ac:dyDescent="0.25">
      <c r="A46" s="93" t="str">
        <f>UVB!A121</f>
        <v>RECATEGORIZACION DE LA LICENCIA DE CONDUCCION  (HACIA ARRIBA)</v>
      </c>
      <c r="B46" s="104">
        <f>VALORES!D387+VALORES!D394</f>
        <v>100600</v>
      </c>
      <c r="C46" s="105">
        <f>VALORES!E387+VALORES!E394</f>
        <v>100600</v>
      </c>
      <c r="D46" s="106">
        <f>VALORES!F387+VALORES!F394</f>
        <v>100600</v>
      </c>
      <c r="E46" s="107">
        <f>VALORES!G387+VALORES!G393+VALORES!G394</f>
        <v>115100</v>
      </c>
      <c r="F46" s="107">
        <f>VALORES!H387+VALORES!H393+VALORES!H394</f>
        <v>0</v>
      </c>
    </row>
    <row r="47" spans="1:6" x14ac:dyDescent="0.25">
      <c r="A47" s="93" t="str">
        <f>UVB!A124</f>
        <v>RECATEGORIZACION DE LA LICENCIA DE CONDUCCION  (HACIA ABAJO)</v>
      </c>
      <c r="B47" s="104">
        <f>VALORES!D397+VALORES!D404</f>
        <v>100600</v>
      </c>
      <c r="C47" s="105">
        <f>VALORES!E397+VALORES!E404</f>
        <v>100600</v>
      </c>
      <c r="D47" s="106">
        <f>VALORES!F397+VALORES!F404</f>
        <v>100600</v>
      </c>
      <c r="E47" s="107">
        <f>VALORES!G397+VALORES!G403+VALORES!G404</f>
        <v>115100</v>
      </c>
      <c r="F47" s="107">
        <f>VALORES!H397+VALORES!H403+VALORES!H404</f>
        <v>0</v>
      </c>
    </row>
    <row r="48" spans="1:6" ht="15.75" thickBot="1" x14ac:dyDescent="0.3">
      <c r="A48" s="94" t="str">
        <f>UVB!A127</f>
        <v>DUPLICADO DE LA LICENCIA DE CONDUCCION</v>
      </c>
      <c r="B48" s="108">
        <f>VALORES!D407+VALORES!D414</f>
        <v>100600</v>
      </c>
      <c r="C48" s="109">
        <f>VALORES!E407+VALORES!E414</f>
        <v>100600</v>
      </c>
      <c r="D48" s="110">
        <f>VALORES!F407+VALORES!F414</f>
        <v>100600</v>
      </c>
      <c r="E48" s="111">
        <f>VALORES!G407+VALORES!G413+VALORES!G414</f>
        <v>115100</v>
      </c>
      <c r="F48" s="111">
        <f>VALORES!H407+VALORES!H413+VALORES!H414</f>
        <v>0</v>
      </c>
    </row>
    <row r="49" spans="1:9" ht="16.5" thickBot="1" x14ac:dyDescent="0.3">
      <c r="A49" s="412" t="s">
        <v>174</v>
      </c>
      <c r="B49" s="415"/>
      <c r="C49" s="415"/>
      <c r="D49" s="415"/>
      <c r="E49" s="415"/>
      <c r="F49" s="416"/>
    </row>
    <row r="50" spans="1:9" ht="48.75" customHeight="1" thickBot="1" x14ac:dyDescent="0.3">
      <c r="A50" s="205" t="s">
        <v>0</v>
      </c>
      <c r="B50" s="205" t="s">
        <v>6</v>
      </c>
      <c r="C50" s="419" t="s">
        <v>159</v>
      </c>
      <c r="D50" s="418"/>
      <c r="E50" s="417" t="s">
        <v>158</v>
      </c>
      <c r="F50" s="418"/>
    </row>
    <row r="51" spans="1:9" x14ac:dyDescent="0.25">
      <c r="A51" s="95" t="str">
        <f>UVB!A130</f>
        <v>TRASLADO EN GRUA AUTOMOTORES DENTRO DEL PERIMETRO URBANO</v>
      </c>
      <c r="B51" s="100">
        <f>VALORES!D432</f>
        <v>53700</v>
      </c>
      <c r="C51" s="424">
        <f>VALORES!E432</f>
        <v>150100</v>
      </c>
      <c r="D51" s="421"/>
      <c r="E51" s="420">
        <f>VALORES!F432</f>
        <v>150100</v>
      </c>
      <c r="F51" s="421"/>
    </row>
    <row r="52" spans="1:9" ht="15.75" customHeight="1" thickBot="1" x14ac:dyDescent="0.3">
      <c r="A52" s="94" t="str">
        <f>UVB!A133</f>
        <v>TRASLADO EN GRUA AUTOMOTORES FUERA DEL PERIMETRO URBANO</v>
      </c>
      <c r="B52" s="108">
        <f>VALORES!D442</f>
        <v>90100</v>
      </c>
      <c r="C52" s="425">
        <f>VALORES!E442</f>
        <v>171400</v>
      </c>
      <c r="D52" s="423"/>
      <c r="E52" s="422">
        <f>VALORES!F442</f>
        <v>171400</v>
      </c>
      <c r="F52" s="423"/>
    </row>
    <row r="53" spans="1:9" ht="16.5" thickBot="1" x14ac:dyDescent="0.3">
      <c r="A53" s="412" t="s">
        <v>173</v>
      </c>
      <c r="B53" s="413"/>
      <c r="C53" s="413"/>
      <c r="D53" s="413"/>
      <c r="E53" s="413"/>
      <c r="F53" s="414"/>
    </row>
    <row r="54" spans="1:9" ht="48.75" customHeight="1" thickBot="1" x14ac:dyDescent="0.3">
      <c r="A54" s="205" t="s">
        <v>0</v>
      </c>
      <c r="B54" s="206" t="s">
        <v>154</v>
      </c>
      <c r="C54" s="207" t="s">
        <v>155</v>
      </c>
      <c r="D54" s="208" t="s">
        <v>6</v>
      </c>
      <c r="E54" s="212" t="s">
        <v>157</v>
      </c>
      <c r="F54" s="213" t="s">
        <v>158</v>
      </c>
    </row>
    <row r="55" spans="1:9" ht="15.75" customHeight="1" thickBot="1" x14ac:dyDescent="0.3">
      <c r="A55" s="94" t="str">
        <f>UVB!A136</f>
        <v>VALOR DIARIO DE PARQUEO EN PATIOS</v>
      </c>
      <c r="B55" s="209">
        <f>VALORES!D456</f>
        <v>5300</v>
      </c>
      <c r="C55" s="210">
        <f>VALORES!E456</f>
        <v>7800</v>
      </c>
      <c r="D55" s="211">
        <f>VALORES!F456</f>
        <v>12000</v>
      </c>
      <c r="E55" s="214">
        <f>VALORES!G456</f>
        <v>14200</v>
      </c>
      <c r="F55" s="215">
        <f>VALORES!H456</f>
        <v>21500</v>
      </c>
    </row>
    <row r="57" spans="1:9" x14ac:dyDescent="0.25">
      <c r="A57" s="216" t="s">
        <v>162</v>
      </c>
      <c r="I57" s="2"/>
    </row>
    <row r="58" spans="1:9" x14ac:dyDescent="0.25">
      <c r="A58" s="216" t="s">
        <v>163</v>
      </c>
      <c r="I58" s="2"/>
    </row>
    <row r="59" spans="1:9" x14ac:dyDescent="0.25">
      <c r="A59" s="216" t="s">
        <v>164</v>
      </c>
      <c r="I59" s="2"/>
    </row>
    <row r="60" spans="1:9" x14ac:dyDescent="0.25">
      <c r="A60" s="216" t="s">
        <v>165</v>
      </c>
      <c r="I60" s="2"/>
    </row>
    <row r="61" spans="1:9" x14ac:dyDescent="0.25">
      <c r="A61" s="216" t="s">
        <v>166</v>
      </c>
      <c r="I61" s="2"/>
    </row>
    <row r="62" spans="1:9" x14ac:dyDescent="0.25">
      <c r="A62" s="216" t="s">
        <v>167</v>
      </c>
      <c r="I62" s="2"/>
    </row>
    <row r="63" spans="1:9" x14ac:dyDescent="0.25">
      <c r="A63" s="216" t="s">
        <v>168</v>
      </c>
      <c r="I63" s="2"/>
    </row>
    <row r="64" spans="1:9" x14ac:dyDescent="0.25">
      <c r="A64" s="216" t="s">
        <v>169</v>
      </c>
      <c r="I64" s="2"/>
    </row>
  </sheetData>
  <mergeCells count="13">
    <mergeCell ref="A53:F53"/>
    <mergeCell ref="C50:D50"/>
    <mergeCell ref="E50:F50"/>
    <mergeCell ref="C51:D51"/>
    <mergeCell ref="E51:F51"/>
    <mergeCell ref="C52:D52"/>
    <mergeCell ref="E52:F52"/>
    <mergeCell ref="A49:F49"/>
    <mergeCell ref="A1:A4"/>
    <mergeCell ref="A5:A6"/>
    <mergeCell ref="B5:D5"/>
    <mergeCell ref="A33:F33"/>
    <mergeCell ref="A42:F42"/>
  </mergeCells>
  <printOptions horizontalCentered="1"/>
  <pageMargins left="0.23622047244094491" right="0.23622047244094491" top="0.74803149606299213" bottom="0.74803149606299213" header="0.31496062992125984" footer="0.31496062992125984"/>
  <pageSetup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I64"/>
  <sheetViews>
    <sheetView zoomScale="85" zoomScaleNormal="85" workbookViewId="0">
      <selection activeCell="D39" sqref="D39"/>
    </sheetView>
  </sheetViews>
  <sheetFormatPr baseColWidth="10" defaultRowHeight="15" x14ac:dyDescent="0.25"/>
  <cols>
    <col min="1" max="1" width="90.7109375" style="1" customWidth="1"/>
    <col min="2" max="2" width="14.7109375" bestFit="1" customWidth="1"/>
    <col min="3" max="3" width="13.85546875" bestFit="1" customWidth="1"/>
    <col min="4" max="4" width="11.85546875" customWidth="1"/>
    <col min="5" max="5" width="28.5703125" bestFit="1" customWidth="1"/>
    <col min="6" max="6" width="31.28515625" bestFit="1" customWidth="1"/>
  </cols>
  <sheetData>
    <row r="1" spans="1:6" ht="15" customHeight="1" x14ac:dyDescent="0.25">
      <c r="A1" s="484" t="s">
        <v>172</v>
      </c>
    </row>
    <row r="2" spans="1:6" ht="15" customHeight="1" x14ac:dyDescent="0.25">
      <c r="A2" s="484"/>
    </row>
    <row r="3" spans="1:6" ht="15" customHeight="1" x14ac:dyDescent="0.25">
      <c r="A3" s="484"/>
    </row>
    <row r="4" spans="1:6" ht="15" customHeight="1" thickBot="1" x14ac:dyDescent="0.3">
      <c r="A4" s="484"/>
      <c r="F4" s="28"/>
    </row>
    <row r="5" spans="1:6" s="2" customFormat="1" x14ac:dyDescent="0.25">
      <c r="A5" s="427" t="s">
        <v>0</v>
      </c>
      <c r="B5" s="429" t="str">
        <f>RUNT!B2</f>
        <v>RNA</v>
      </c>
      <c r="C5" s="430"/>
      <c r="D5" s="431"/>
      <c r="E5" s="92" t="str">
        <f>RUNT!B24</f>
        <v>RNMAI</v>
      </c>
      <c r="F5" s="92" t="str">
        <f>RUNT!B44</f>
        <v>RNRYS</v>
      </c>
    </row>
    <row r="6" spans="1:6" s="2" customFormat="1" ht="15.75" thickBot="1" x14ac:dyDescent="0.3">
      <c r="A6" s="428"/>
      <c r="B6" s="96" t="s">
        <v>6</v>
      </c>
      <c r="C6" s="97" t="s">
        <v>7</v>
      </c>
      <c r="D6" s="98" t="s">
        <v>8</v>
      </c>
      <c r="E6" s="99" t="s">
        <v>9</v>
      </c>
      <c r="F6" s="99" t="s">
        <v>14</v>
      </c>
    </row>
    <row r="7" spans="1:6" s="2" customFormat="1" x14ac:dyDescent="0.25">
      <c r="A7" s="95" t="str">
        <f>UVB!A61</f>
        <v>ADAPTACION VEHICULOS ENSEÑANZA</v>
      </c>
      <c r="B7" s="100">
        <f>VALORES!D195+VALORES!D196</f>
        <v>0</v>
      </c>
      <c r="C7" s="101">
        <f>VALORES!E195+VALORES!E196</f>
        <v>0</v>
      </c>
      <c r="D7" s="102">
        <f>VALORES!F195+VALORES!F196</f>
        <v>0</v>
      </c>
      <c r="E7" s="103">
        <f>VALORES!G195+VALORES!G196</f>
        <v>0</v>
      </c>
      <c r="F7" s="103">
        <f>VALORES!H195+VALORES!H196</f>
        <v>0</v>
      </c>
    </row>
    <row r="8" spans="1:6" x14ac:dyDescent="0.25">
      <c r="A8" s="93" t="str">
        <f>UVB!A76</f>
        <v>BLINDAJE / DESMONTE DE BLINDAJE</v>
      </c>
      <c r="B8" s="104">
        <f>VALORES!D245+VALORES!D246</f>
        <v>0</v>
      </c>
      <c r="C8" s="105">
        <f>VALORES!E245+VALORES!E246</f>
        <v>0</v>
      </c>
      <c r="D8" s="106">
        <f>VALORES!F245+VALORES!F246</f>
        <v>40700</v>
      </c>
      <c r="E8" s="107">
        <f>VALORES!G245+VALORES!G246</f>
        <v>4700</v>
      </c>
      <c r="F8" s="107">
        <f>VALORES!H245+VALORES!H246</f>
        <v>4700</v>
      </c>
    </row>
    <row r="9" spans="1:6" ht="15" customHeight="1" x14ac:dyDescent="0.25">
      <c r="A9" s="93" t="str">
        <f>UVB!A55</f>
        <v>CAMBIO DE CARROCERIA</v>
      </c>
      <c r="B9" s="104">
        <f>VALORES!D175+VALORES!D176</f>
        <v>0</v>
      </c>
      <c r="C9" s="105">
        <f>VALORES!E175+VALORES!E176</f>
        <v>38400</v>
      </c>
      <c r="D9" s="106">
        <f>VALORES!F175+VALORES!F176</f>
        <v>38400</v>
      </c>
      <c r="E9" s="107">
        <f>VALORES!G175+VALORES!G176</f>
        <v>0</v>
      </c>
      <c r="F9" s="107">
        <f>VALORES!H175+VALORES!H176</f>
        <v>0</v>
      </c>
    </row>
    <row r="10" spans="1:6" ht="15" customHeight="1" x14ac:dyDescent="0.25">
      <c r="A10" s="93" t="str">
        <f>UVB!A73</f>
        <v>CAMBIO DE COLOR</v>
      </c>
      <c r="B10" s="104">
        <f>VALORES!D235+VALORES!D236</f>
        <v>38400</v>
      </c>
      <c r="C10" s="105">
        <f>VALORES!E235+VALORES!E236</f>
        <v>38400</v>
      </c>
      <c r="D10" s="106">
        <f>VALORES!F235+VALORES!F236</f>
        <v>38400</v>
      </c>
      <c r="E10" s="107">
        <f>VALORES!G235+VALORES!G236</f>
        <v>0</v>
      </c>
      <c r="F10" s="107">
        <f>VALORES!H235+VALORES!H236</f>
        <v>0</v>
      </c>
    </row>
    <row r="11" spans="1:6" ht="15" customHeight="1" x14ac:dyDescent="0.25">
      <c r="A11" s="93" t="str">
        <f>UVB!A64</f>
        <v>CAMBIO DE MOTOR</v>
      </c>
      <c r="B11" s="104">
        <f>VALORES!D205+VALORES!D206</f>
        <v>38400</v>
      </c>
      <c r="C11" s="105">
        <f>VALORES!E205+VALORES!E206</f>
        <v>38400</v>
      </c>
      <c r="D11" s="106">
        <f>VALORES!F205+VALORES!F206</f>
        <v>38400</v>
      </c>
      <c r="E11" s="107">
        <f>VALORES!G205+VALORES!G206</f>
        <v>38400</v>
      </c>
      <c r="F11" s="107">
        <f>VALORES!H205+VALORES!H206</f>
        <v>0</v>
      </c>
    </row>
    <row r="12" spans="1:6" ht="15" customHeight="1" x14ac:dyDescent="0.25">
      <c r="A12" s="93" t="str">
        <f>UVB!A19</f>
        <v>CAMBIO DE PLACAS (DE VIGENCIAS ANTERIORES)</v>
      </c>
      <c r="B12" s="104">
        <f>VALORES!D55+VALORES!D56</f>
        <v>72000</v>
      </c>
      <c r="C12" s="105">
        <f>VALORES!E55+VALORES!E56</f>
        <v>72000</v>
      </c>
      <c r="D12" s="106">
        <f>VALORES!F55+VALORES!F56</f>
        <v>74400</v>
      </c>
      <c r="E12" s="107">
        <f>VALORES!G55+VALORES!G56</f>
        <v>0</v>
      </c>
      <c r="F12" s="107">
        <f>VALORES!H55+VALORES!H56</f>
        <v>27800</v>
      </c>
    </row>
    <row r="13" spans="1:6" ht="15" customHeight="1" x14ac:dyDescent="0.25">
      <c r="A13" s="93" t="str">
        <f>UVB!A16</f>
        <v>CAMBIO DE PLACAS (POR CLASIFICACION DE UN VEHICULO ANTIGUO O CLASICO)</v>
      </c>
      <c r="B13" s="104">
        <f>VALORES!D45+VALORES!D46</f>
        <v>72000</v>
      </c>
      <c r="C13" s="105">
        <f>VALORES!E45+VALORES!E46</f>
        <v>72000</v>
      </c>
      <c r="D13" s="106">
        <f>VALORES!F45+VALORES!F46</f>
        <v>74400</v>
      </c>
      <c r="E13" s="107">
        <f>VALORES!G45+VALORES!G46</f>
        <v>0</v>
      </c>
      <c r="F13" s="107">
        <f>VALORES!H45+VALORES!H46</f>
        <v>0</v>
      </c>
    </row>
    <row r="14" spans="1:6" x14ac:dyDescent="0.25">
      <c r="A14" s="93" t="str">
        <f>UVB!A13</f>
        <v>CAMBIO DE SERVICIO (PUBLICO A PARTICULAR SOLO TAXIS CON MAS DE 5 AÑOS DE ANTIGUEDAD)</v>
      </c>
      <c r="B14" s="104">
        <f>VALORES!D35+VALORES!D36</f>
        <v>0</v>
      </c>
      <c r="C14" s="105">
        <f>VALORES!E35+VALORES!E36</f>
        <v>0</v>
      </c>
      <c r="D14" s="106">
        <f>VALORES!F35+VALORES!F36</f>
        <v>38400</v>
      </c>
      <c r="E14" s="107">
        <f>VALORES!G35+VALORES!G36</f>
        <v>0</v>
      </c>
      <c r="F14" s="107">
        <f>VALORES!H35+VALORES!H36</f>
        <v>0</v>
      </c>
    </row>
    <row r="15" spans="1:6" ht="15" customHeight="1" x14ac:dyDescent="0.25">
      <c r="A15" s="93" t="str">
        <f>UVB!A43</f>
        <v>CANCELACION DE LA MATRICULA / CANCELACION DEL REGISTRO</v>
      </c>
      <c r="B15" s="104">
        <f>VALORES!D135+VALORES!D136</f>
        <v>2400</v>
      </c>
      <c r="C15" s="105">
        <f>VALORES!E135+VALORES!E136</f>
        <v>2400</v>
      </c>
      <c r="D15" s="106">
        <f>VALORES!F135+VALORES!F136</f>
        <v>2400</v>
      </c>
      <c r="E15" s="107">
        <f>VALORES!G135+VALORES!G136</f>
        <v>2400</v>
      </c>
      <c r="F15" s="107">
        <f>VALORES!H135+VALORES!H136</f>
        <v>2400</v>
      </c>
    </row>
    <row r="16" spans="1:6" x14ac:dyDescent="0.25">
      <c r="A16" s="93" t="str">
        <f>UVB!A79</f>
        <v>CERTIFICADO DE LIBERTAD Y TRADICION</v>
      </c>
      <c r="B16" s="104">
        <f>VALORES!D255+VALORES!D256</f>
        <v>2400</v>
      </c>
      <c r="C16" s="105">
        <f>VALORES!E255+VALORES!E256</f>
        <v>2400</v>
      </c>
      <c r="D16" s="106">
        <f>VALORES!F255+VALORES!F256</f>
        <v>2400</v>
      </c>
      <c r="E16" s="107">
        <f>VALORES!G255+VALORES!G256</f>
        <v>2400</v>
      </c>
      <c r="F16" s="107">
        <f>VALORES!H255+VALORES!H256</f>
        <v>0</v>
      </c>
    </row>
    <row r="17" spans="1:6" x14ac:dyDescent="0.25">
      <c r="A17" s="93" t="str">
        <f>UVB!A106</f>
        <v>CONSTANCIAS, OFICIOS O FOTOCOPIAS CERTIFICADAS</v>
      </c>
      <c r="B17" s="104">
        <f>VALORES!D345+VALORES!D346</f>
        <v>0</v>
      </c>
      <c r="C17" s="105">
        <f>VALORES!E345+VALORES!E346</f>
        <v>0</v>
      </c>
      <c r="D17" s="106">
        <f>VALORES!F345+VALORES!F346</f>
        <v>0</v>
      </c>
      <c r="E17" s="107">
        <f>VALORES!G345+VALORES!G346</f>
        <v>0</v>
      </c>
      <c r="F17" s="107">
        <f>VALORES!H345+VALORES!H346</f>
        <v>0</v>
      </c>
    </row>
    <row r="18" spans="1:6" ht="30" x14ac:dyDescent="0.25">
      <c r="A18" s="93" t="str">
        <f>UVB!A58</f>
        <v>CONVERSION A GAS NATURAL / REPOTENCIACION DE VEHICULOS DE SERVICIO PUBLICO DE CARGA / TRANSFORMACION POR ADICION O RETIRO DE EJES</v>
      </c>
      <c r="B18" s="104">
        <f>VALORES!D185+VALORES!D186</f>
        <v>0</v>
      </c>
      <c r="C18" s="105">
        <f>VALORES!E185+VALORES!E186</f>
        <v>0</v>
      </c>
      <c r="D18" s="106">
        <f>VALORES!F185+VALORES!F186</f>
        <v>38400</v>
      </c>
      <c r="E18" s="107">
        <f>VALORES!G185+VALORES!G186</f>
        <v>36000</v>
      </c>
      <c r="F18" s="107">
        <f>VALORES!H185+VALORES!H186</f>
        <v>38400</v>
      </c>
    </row>
    <row r="19" spans="1:6" x14ac:dyDescent="0.25">
      <c r="A19" s="93" t="str">
        <f>UVB!A109</f>
        <v>COPIAS SIMPLES Y PAZ Y SALVOS</v>
      </c>
      <c r="B19" s="104">
        <f>VALORES!D355+VALORES!D356</f>
        <v>0</v>
      </c>
      <c r="C19" s="105">
        <f>VALORES!E355+VALORES!E356</f>
        <v>0</v>
      </c>
      <c r="D19" s="106">
        <f>VALORES!F355+VALORES!F356</f>
        <v>0</v>
      </c>
      <c r="E19" s="107">
        <f>VALORES!G355+VALORES!G356</f>
        <v>0</v>
      </c>
      <c r="F19" s="107">
        <f>VALORES!H355+VALORES!H356</f>
        <v>0</v>
      </c>
    </row>
    <row r="20" spans="1:6" x14ac:dyDescent="0.25">
      <c r="A20" s="93" t="str">
        <f>UVB!A22</f>
        <v>DUPLICADO DE LICENCIA DE TRANSITO / DUPLICADO DE TARJETA DE REGISTRO</v>
      </c>
      <c r="B20" s="104">
        <f>VALORES!D65+VALORES!D66</f>
        <v>38400</v>
      </c>
      <c r="C20" s="105">
        <f>VALORES!E65+VALORES!E66</f>
        <v>38400</v>
      </c>
      <c r="D20" s="106">
        <f>VALORES!F65+VALORES!F66</f>
        <v>38400</v>
      </c>
      <c r="E20" s="107">
        <f>VALORES!G65+VALORES!G66</f>
        <v>38400</v>
      </c>
      <c r="F20" s="107">
        <f>VALORES!H65+VALORES!H66</f>
        <v>38400</v>
      </c>
    </row>
    <row r="21" spans="1:6" x14ac:dyDescent="0.25">
      <c r="A21" s="93" t="str">
        <f>UVB!A52</f>
        <v>DUPLICADO DE PLACAS</v>
      </c>
      <c r="B21" s="104">
        <f>VALORES!D165+VALORES!D166</f>
        <v>2400</v>
      </c>
      <c r="C21" s="105">
        <f>VALORES!E165+VALORES!E166</f>
        <v>2400</v>
      </c>
      <c r="D21" s="106">
        <f>VALORES!F165+VALORES!F166</f>
        <v>2400</v>
      </c>
      <c r="E21" s="107">
        <f>VALORES!G165+VALORES!G166</f>
        <v>0</v>
      </c>
      <c r="F21" s="107">
        <f>VALORES!H165+VALORES!H166</f>
        <v>2400</v>
      </c>
    </row>
    <row r="22" spans="1:6" x14ac:dyDescent="0.25">
      <c r="A22" s="93" t="str">
        <f>UVB!A25</f>
        <v>INSCRIPCION DE LIMITACION O GRAVAMEN A LA PROPIEDAD</v>
      </c>
      <c r="B22" s="104">
        <f>VALORES!D75+VALORES!D76</f>
        <v>44800</v>
      </c>
      <c r="C22" s="105">
        <f>VALORES!E75+VALORES!E76</f>
        <v>44800</v>
      </c>
      <c r="D22" s="106">
        <f>VALORES!F75+VALORES!F76</f>
        <v>44800</v>
      </c>
      <c r="E22" s="107">
        <f>VALORES!G75+VALORES!G76</f>
        <v>44800</v>
      </c>
      <c r="F22" s="107">
        <f>VALORES!H75+VALORES!H76</f>
        <v>44800</v>
      </c>
    </row>
    <row r="23" spans="1:6" ht="15" customHeight="1" x14ac:dyDescent="0.25">
      <c r="A23" s="93" t="str">
        <f>UVB!A34</f>
        <v>INSCRIPCION O LEVANTAMIENTO DE ORDEN JUDICIAL O ADMINISTRATIVA (PENDIENTES Y EMBARGOS)</v>
      </c>
      <c r="B23" s="104">
        <f>VALORES!D105+VALORES!D106</f>
        <v>0</v>
      </c>
      <c r="C23" s="105">
        <f>VALORES!E105+VALORES!E106</f>
        <v>0</v>
      </c>
      <c r="D23" s="106">
        <f>VALORES!F105+VALORES!F106</f>
        <v>0</v>
      </c>
      <c r="E23" s="107">
        <f>VALORES!G105+VALORES!G106</f>
        <v>0</v>
      </c>
      <c r="F23" s="107">
        <f>VALORES!H105+VALORES!H106</f>
        <v>0</v>
      </c>
    </row>
    <row r="24" spans="1:6" x14ac:dyDescent="0.25">
      <c r="A24" s="93" t="str">
        <f>UVB!A28</f>
        <v>LEVANTAMIENTO DE LIMITACION O GRAVAMEN A LA PROPIEDAD</v>
      </c>
      <c r="B24" s="104">
        <f>VALORES!D85+VALORES!D86</f>
        <v>44800</v>
      </c>
      <c r="C24" s="105">
        <f>VALORES!E85+VALORES!E86</f>
        <v>44800</v>
      </c>
      <c r="D24" s="106">
        <f>VALORES!F85+VALORES!F86</f>
        <v>44800</v>
      </c>
      <c r="E24" s="107">
        <f>VALORES!G85+VALORES!G86</f>
        <v>44800</v>
      </c>
      <c r="F24" s="107">
        <f>VALORES!H85+VALORES!H86</f>
        <v>368800</v>
      </c>
    </row>
    <row r="25" spans="1:6" x14ac:dyDescent="0.25">
      <c r="A25" s="93" t="str">
        <f>UVB!A7</f>
        <v>MATRICULA / REGISTRO INICIAL</v>
      </c>
      <c r="B25" s="104">
        <f>VALORES!D15+VALORES!D16</f>
        <v>90000</v>
      </c>
      <c r="C25" s="105">
        <f>VALORES!E15+VALORES!E16</f>
        <v>90000</v>
      </c>
      <c r="D25" s="106">
        <f>VALORES!F15+VALORES!F16</f>
        <v>90000</v>
      </c>
      <c r="E25" s="107">
        <f>VALORES!G15+VALORES!G16</f>
        <v>54000</v>
      </c>
      <c r="F25" s="107">
        <f>VALORES!H15+VALORES!H16</f>
        <v>90000</v>
      </c>
    </row>
    <row r="26" spans="1:6" x14ac:dyDescent="0.25">
      <c r="A26" s="93" t="str">
        <f>UVB!A31</f>
        <v>MODIFICACION DEL ACREEDOR PRENDARIO POR ACREEDOR O POR PROPIETARIO</v>
      </c>
      <c r="B26" s="104">
        <f>VALORES!D95+VALORES!D96</f>
        <v>2400</v>
      </c>
      <c r="C26" s="105">
        <f>VALORES!E95+VALORES!E96</f>
        <v>2400</v>
      </c>
      <c r="D26" s="106">
        <f>VALORES!F95+VALORES!F96</f>
        <v>2400</v>
      </c>
      <c r="E26" s="107">
        <f>VALORES!G95+VALORES!G96</f>
        <v>2400</v>
      </c>
      <c r="F26" s="107">
        <f>VALORES!H95+VALORES!H96</f>
        <v>2400</v>
      </c>
    </row>
    <row r="27" spans="1:6" x14ac:dyDescent="0.25">
      <c r="A27" s="93" t="str">
        <f>UVB!A40</f>
        <v>RADICACION DE LA MATRICULA / RADICACION DEL REGISTRO</v>
      </c>
      <c r="B27" s="104">
        <f>VALORES!D125+VALORES!D126</f>
        <v>38400</v>
      </c>
      <c r="C27" s="105">
        <f>VALORES!E125+VALORES!E126</f>
        <v>38400</v>
      </c>
      <c r="D27" s="106">
        <f>VALORES!F125+VALORES!F126</f>
        <v>38400</v>
      </c>
      <c r="E27" s="107">
        <f>VALORES!G125+VALORES!G126</f>
        <v>38400</v>
      </c>
      <c r="F27" s="107">
        <f>VALORES!H125+VALORES!H126</f>
        <v>38400</v>
      </c>
    </row>
    <row r="28" spans="1:6" ht="15.75" customHeight="1" x14ac:dyDescent="0.25">
      <c r="A28" s="93" t="str">
        <f>UVB!A70</f>
        <v>REGRABACION DE CHASIS, SERIAL O VIN</v>
      </c>
      <c r="B28" s="104">
        <f>VALORES!D225+VALORES!D226</f>
        <v>38400</v>
      </c>
      <c r="C28" s="105">
        <f>VALORES!E225+VALORES!E226</f>
        <v>38400</v>
      </c>
      <c r="D28" s="106">
        <f>VALORES!F225+VALORES!F226</f>
        <v>38400</v>
      </c>
      <c r="E28" s="107">
        <f>VALORES!G225+VALORES!G226</f>
        <v>38400</v>
      </c>
      <c r="F28" s="107">
        <f>VALORES!H225+VALORES!H226</f>
        <v>38400</v>
      </c>
    </row>
    <row r="29" spans="1:6" x14ac:dyDescent="0.25">
      <c r="A29" s="93" t="str">
        <f>UVB!A67</f>
        <v>REGRABACION DE MOTOR</v>
      </c>
      <c r="B29" s="104">
        <f>VALORES!D215+VALORES!D216</f>
        <v>38400</v>
      </c>
      <c r="C29" s="105">
        <f>VALORES!E215+VALORES!E216</f>
        <v>38400</v>
      </c>
      <c r="D29" s="106">
        <f>VALORES!F215+VALORES!F216</f>
        <v>38400</v>
      </c>
      <c r="E29" s="107">
        <f>VALORES!G215+VALORES!G216</f>
        <v>38400</v>
      </c>
      <c r="F29" s="107">
        <f>VALORES!H215+VALORES!H216</f>
        <v>0</v>
      </c>
    </row>
    <row r="30" spans="1:6" ht="15.75" customHeight="1" x14ac:dyDescent="0.25">
      <c r="A30" s="93" t="str">
        <f>UVB!A46</f>
        <v>REMATRICULA / REGISTRO POR RECUPERACION EN CASO DE HURTO O PERDIDA DEFINITIVA</v>
      </c>
      <c r="B30" s="104">
        <f>VALORES!D145+VALORES!D146</f>
        <v>38400</v>
      </c>
      <c r="C30" s="105">
        <f>VALORES!E145+VALORES!E146</f>
        <v>38400</v>
      </c>
      <c r="D30" s="106">
        <f>VALORES!F145+VALORES!F146</f>
        <v>38400</v>
      </c>
      <c r="E30" s="107">
        <f>VALORES!G145+VALORES!G146</f>
        <v>38400</v>
      </c>
      <c r="F30" s="107">
        <f>VALORES!H145+VALORES!H146</f>
        <v>362400</v>
      </c>
    </row>
    <row r="31" spans="1:6" ht="15" customHeight="1" x14ac:dyDescent="0.25">
      <c r="A31" s="93" t="str">
        <f>UVB!A37</f>
        <v>TRASLADO DE LA MATRICULA / TRASLADO DEL REGISTRO</v>
      </c>
      <c r="B31" s="104">
        <f>VALORES!D115+VALORES!D116</f>
        <v>2400</v>
      </c>
      <c r="C31" s="105">
        <f>VALORES!E115+VALORES!E116</f>
        <v>2400</v>
      </c>
      <c r="D31" s="106">
        <f>VALORES!F115+VALORES!F116</f>
        <v>2400</v>
      </c>
      <c r="E31" s="107">
        <f>VALORES!G115+VALORES!G116</f>
        <v>2400</v>
      </c>
      <c r="F31" s="107">
        <f>VALORES!H115+VALORES!H116</f>
        <v>2400</v>
      </c>
    </row>
    <row r="32" spans="1:6" ht="30.75" thickBot="1" x14ac:dyDescent="0.3">
      <c r="A32" s="112" t="str">
        <f>UVB!A10</f>
        <v>TRASPASO DE PROPIEDAD / CAMBIO DE PROPIETARIO / TRASPASO DE PROPIEDAD A PERSONA INDETERMINADA</v>
      </c>
      <c r="B32" s="113">
        <f>VALORES!D25+VALORES!D26</f>
        <v>41600</v>
      </c>
      <c r="C32" s="114">
        <f>VALORES!E25+VALORES!E26</f>
        <v>41600</v>
      </c>
      <c r="D32" s="115">
        <f>VALORES!F25+VALORES!F26</f>
        <v>41600</v>
      </c>
      <c r="E32" s="116">
        <f>VALORES!G25+VALORES!G26</f>
        <v>41600</v>
      </c>
      <c r="F32" s="116">
        <f>VALORES!H25+VALORES!H26</f>
        <v>39900</v>
      </c>
    </row>
    <row r="33" spans="1:6" ht="16.5" thickBot="1" x14ac:dyDescent="0.3">
      <c r="A33" s="412" t="s">
        <v>175</v>
      </c>
      <c r="B33" s="415"/>
      <c r="C33" s="415"/>
      <c r="D33" s="415"/>
      <c r="E33" s="415"/>
      <c r="F33" s="416"/>
    </row>
    <row r="34" spans="1:6" ht="15" customHeight="1" x14ac:dyDescent="0.25">
      <c r="A34" s="93" t="str">
        <f>UVB!A88</f>
        <v>CAMBIO DE EMPRESA</v>
      </c>
      <c r="B34" s="104">
        <f>VALORES!D285+VALORES!D286</f>
        <v>0</v>
      </c>
      <c r="C34" s="105">
        <f>VALORES!E285+VALORES!E286</f>
        <v>0</v>
      </c>
      <c r="D34" s="106">
        <f>VALORES!F285+VALORES!F286</f>
        <v>0</v>
      </c>
      <c r="E34" s="107">
        <f>VALORES!G285+VALORES!G286</f>
        <v>0</v>
      </c>
      <c r="F34" s="107">
        <f>VALORES!H285+VALORES!H286</f>
        <v>0</v>
      </c>
    </row>
    <row r="35" spans="1:6" ht="15" customHeight="1" x14ac:dyDescent="0.25">
      <c r="A35" s="93" t="str">
        <f>UVB!A85</f>
        <v>CERTIFICADO DE CAPACIDAD TRANSPORTADORA</v>
      </c>
      <c r="B35" s="104">
        <f>VALORES!D275+VALORES!D276</f>
        <v>0</v>
      </c>
      <c r="C35" s="105">
        <f>VALORES!E275+VALORES!E276</f>
        <v>0</v>
      </c>
      <c r="D35" s="106">
        <f>VALORES!F275+VALORES!F276</f>
        <v>34300</v>
      </c>
      <c r="E35" s="107">
        <f>VALORES!G275+VALORES!G276</f>
        <v>0</v>
      </c>
      <c r="F35" s="107">
        <f>VALORES!H275+VALORES!H276</f>
        <v>0</v>
      </c>
    </row>
    <row r="36" spans="1:6" ht="15" customHeight="1" x14ac:dyDescent="0.25">
      <c r="A36" s="93" t="str">
        <f>UVB!A91</f>
        <v>VINCULACIÓN /DESVINCULACION A EMPRESA DE TRANSPORTE PUBLICO</v>
      </c>
      <c r="B36" s="104">
        <f>VALORES!D295+VALORES!D296</f>
        <v>0</v>
      </c>
      <c r="C36" s="105">
        <f>VALORES!E295+VALORES!E296</f>
        <v>0</v>
      </c>
      <c r="D36" s="106">
        <f>VALORES!F295+VALORES!F296</f>
        <v>0</v>
      </c>
      <c r="E36" s="107">
        <f>VALORES!G295+VALORES!G296</f>
        <v>0</v>
      </c>
      <c r="F36" s="107">
        <f>VALORES!H295+VALORES!H296</f>
        <v>0</v>
      </c>
    </row>
    <row r="37" spans="1:6" x14ac:dyDescent="0.25">
      <c r="A37" s="93" t="str">
        <f>UVB!A97</f>
        <v>DUPLICADO TARJETA DE OPERACIÓN / MODIFICACION TARJETA DE OPERACIÓN</v>
      </c>
      <c r="B37" s="104">
        <f>VALORES!D315+VALORES!D316</f>
        <v>0</v>
      </c>
      <c r="C37" s="105">
        <f>VALORES!E315+VALORES!E316</f>
        <v>0</v>
      </c>
      <c r="D37" s="106">
        <f>VALORES!F315+VALORES!F316</f>
        <v>0</v>
      </c>
      <c r="E37" s="107">
        <f>VALORES!G315+VALORES!G316</f>
        <v>0</v>
      </c>
      <c r="F37" s="107">
        <f>VALORES!H315+VALORES!H316</f>
        <v>0</v>
      </c>
    </row>
    <row r="38" spans="1:6" x14ac:dyDescent="0.25">
      <c r="A38" s="93" t="str">
        <f>UVB!A94</f>
        <v>EXPEDICION TARJETA DE OPERACIÓN / RENOVACION TARJETA DE OPERACIÓN</v>
      </c>
      <c r="B38" s="104">
        <f>VALORES!D305+VALORES!D306</f>
        <v>0</v>
      </c>
      <c r="C38" s="105">
        <f>VALORES!E305+VALORES!E306</f>
        <v>0</v>
      </c>
      <c r="D38" s="106">
        <f>VALORES!F305+VALORES!F306</f>
        <v>0</v>
      </c>
      <c r="E38" s="107">
        <f>VALORES!G305+VALORES!G306</f>
        <v>0</v>
      </c>
      <c r="F38" s="107">
        <f>VALORES!H305+VALORES!H306</f>
        <v>0</v>
      </c>
    </row>
    <row r="39" spans="1:6" x14ac:dyDescent="0.25">
      <c r="A39" s="93" t="str">
        <f>UVB!A82</f>
        <v>HABILITACION EMPRESA DE TRANSPORTE PUBLICO</v>
      </c>
      <c r="B39" s="104">
        <f>VALORES!D265+VALORES!D266</f>
        <v>0</v>
      </c>
      <c r="C39" s="105">
        <f>VALORES!E265+VALORES!E266</f>
        <v>0</v>
      </c>
      <c r="D39" s="106">
        <f>VALORES!F265+VALORES!F266</f>
        <v>1348900</v>
      </c>
      <c r="E39" s="107">
        <f>VALORES!G265+VALORES!G266</f>
        <v>0</v>
      </c>
      <c r="F39" s="107">
        <f>VALORES!H265+VALORES!H266</f>
        <v>0</v>
      </c>
    </row>
    <row r="40" spans="1:6" x14ac:dyDescent="0.25">
      <c r="A40" s="93" t="str">
        <f>UVB!A103</f>
        <v>PLANILLAS DE VIAJE OCASIONAL</v>
      </c>
      <c r="B40" s="104">
        <f>VALORES!D335+VALORES!D336</f>
        <v>0</v>
      </c>
      <c r="C40" s="105">
        <f>VALORES!E335+VALORES!E336</f>
        <v>0</v>
      </c>
      <c r="D40" s="106">
        <f>VALORES!F335+VALORES!F336</f>
        <v>4900</v>
      </c>
      <c r="E40" s="107">
        <f>VALORES!G335+VALORES!G336</f>
        <v>0</v>
      </c>
      <c r="F40" s="107">
        <f>VALORES!H335+VALORES!H336</f>
        <v>0</v>
      </c>
    </row>
    <row r="41" spans="1:6" ht="15.75" thickBot="1" x14ac:dyDescent="0.3">
      <c r="A41" s="94" t="str">
        <f>UVB!A100</f>
        <v>REGISTRO DE RUTAS EMPRESAS DE TRANSPORTE PUBLICO</v>
      </c>
      <c r="B41" s="108">
        <f>VALORES!D325+VALORES!D326</f>
        <v>0</v>
      </c>
      <c r="C41" s="109">
        <f>VALORES!E325+VALORES!E326</f>
        <v>0</v>
      </c>
      <c r="D41" s="110">
        <f>VALORES!F325+VALORES!F326</f>
        <v>2697100</v>
      </c>
      <c r="E41" s="111">
        <f>VALORES!G325+VALORES!G326</f>
        <v>0</v>
      </c>
      <c r="F41" s="111">
        <f>VALORES!H325+VALORES!H326</f>
        <v>0</v>
      </c>
    </row>
    <row r="42" spans="1:6" ht="16.5" thickBot="1" x14ac:dyDescent="0.3">
      <c r="A42" s="412" t="s">
        <v>176</v>
      </c>
      <c r="B42" s="415"/>
      <c r="C42" s="415"/>
      <c r="D42" s="415"/>
      <c r="E42" s="415"/>
      <c r="F42" s="416"/>
    </row>
    <row r="43" spans="1:6" x14ac:dyDescent="0.25">
      <c r="A43" s="95" t="str">
        <f>UVB!A112</f>
        <v>EXPEDICION DE LA LICENCIA DE CONDUCCION</v>
      </c>
      <c r="B43" s="100">
        <f>VALORES!D365+VALORES!D366</f>
        <v>44800</v>
      </c>
      <c r="C43" s="101">
        <f>VALORES!E365+VALORES!E366</f>
        <v>44800</v>
      </c>
      <c r="D43" s="102">
        <f>VALORES!F365+VALORES!F366</f>
        <v>44800</v>
      </c>
      <c r="E43" s="103">
        <f>VALORES!G365+VALORES!G366</f>
        <v>44800</v>
      </c>
      <c r="F43" s="103">
        <f>VALORES!H365+VALORES!H366</f>
        <v>0</v>
      </c>
    </row>
    <row r="44" spans="1:6" ht="15.75" customHeight="1" x14ac:dyDescent="0.25">
      <c r="A44" s="93" t="str">
        <f>UVB!A115</f>
        <v>CAMBIO DE LICENCIA DE CONDUCCION POR MAYORIA DE EDAD</v>
      </c>
      <c r="B44" s="104">
        <f>VALORES!D375+VALORES!D376</f>
        <v>44800</v>
      </c>
      <c r="C44" s="105">
        <f>VALORES!E375+VALORES!E376</f>
        <v>44800</v>
      </c>
      <c r="D44" s="106">
        <f>VALORES!F375+VALORES!F376</f>
        <v>44800</v>
      </c>
      <c r="E44" s="107">
        <f>VALORES!G375+VALORES!G376</f>
        <v>44800</v>
      </c>
      <c r="F44" s="107">
        <f>VALORES!H375+VALORES!H376</f>
        <v>0</v>
      </c>
    </row>
    <row r="45" spans="1:6" x14ac:dyDescent="0.25">
      <c r="A45" s="93" t="str">
        <f>UVB!A118</f>
        <v>RENOVACION DE LA LICENCIA DE CONDUCCION</v>
      </c>
      <c r="B45" s="104">
        <f>VALORES!D385+VALORES!D386</f>
        <v>38400</v>
      </c>
      <c r="C45" s="105">
        <f>VALORES!E385+VALORES!E386</f>
        <v>38400</v>
      </c>
      <c r="D45" s="106">
        <f>VALORES!F385+VALORES!F386</f>
        <v>38400</v>
      </c>
      <c r="E45" s="107">
        <f>VALORES!G385+VALORES!G386</f>
        <v>38400</v>
      </c>
      <c r="F45" s="107">
        <f>VALORES!H385+VALORES!H386</f>
        <v>0</v>
      </c>
    </row>
    <row r="46" spans="1:6" x14ac:dyDescent="0.25">
      <c r="A46" s="93" t="str">
        <f>UVB!A121</f>
        <v>RECATEGORIZACION DE LA LICENCIA DE CONDUCCION  (HACIA ARRIBA)</v>
      </c>
      <c r="B46" s="104">
        <f>VALORES!D395+VALORES!D396</f>
        <v>38400</v>
      </c>
      <c r="C46" s="105">
        <f>VALORES!E395+VALORES!E396</f>
        <v>38400</v>
      </c>
      <c r="D46" s="106">
        <f>VALORES!F395+VALORES!F396</f>
        <v>38400</v>
      </c>
      <c r="E46" s="107">
        <f>VALORES!G395+VALORES!G396</f>
        <v>38400</v>
      </c>
      <c r="F46" s="107">
        <f>VALORES!H395+VALORES!H396</f>
        <v>0</v>
      </c>
    </row>
    <row r="47" spans="1:6" x14ac:dyDescent="0.25">
      <c r="A47" s="93" t="str">
        <f>UVB!A124</f>
        <v>RECATEGORIZACION DE LA LICENCIA DE CONDUCCION  (HACIA ABAJO)</v>
      </c>
      <c r="B47" s="104">
        <f>VALORES!D405+VALORES!D406</f>
        <v>38400</v>
      </c>
      <c r="C47" s="105">
        <f>VALORES!E405+VALORES!E406</f>
        <v>38400</v>
      </c>
      <c r="D47" s="106">
        <f>VALORES!F405+VALORES!F406</f>
        <v>38400</v>
      </c>
      <c r="E47" s="107">
        <f>VALORES!G405+VALORES!G406</f>
        <v>38400</v>
      </c>
      <c r="F47" s="107">
        <f>VALORES!H405+VALORES!H406</f>
        <v>0</v>
      </c>
    </row>
    <row r="48" spans="1:6" ht="15.75" thickBot="1" x14ac:dyDescent="0.3">
      <c r="A48" s="94" t="str">
        <f>UVB!A127</f>
        <v>DUPLICADO DE LA LICENCIA DE CONDUCCION</v>
      </c>
      <c r="B48" s="108">
        <f>VALORES!D415+VALORES!D416</f>
        <v>38400</v>
      </c>
      <c r="C48" s="109">
        <f>VALORES!E415+VALORES!E416</f>
        <v>38400</v>
      </c>
      <c r="D48" s="110">
        <f>VALORES!F415+VALORES!F416</f>
        <v>38400</v>
      </c>
      <c r="E48" s="111">
        <f>VALORES!G415+VALORES!G416</f>
        <v>38400</v>
      </c>
      <c r="F48" s="111">
        <f>VALORES!H415+VALORES!H416</f>
        <v>0</v>
      </c>
    </row>
    <row r="49" spans="1:9" ht="16.5" thickBot="1" x14ac:dyDescent="0.3">
      <c r="A49" s="412" t="s">
        <v>174</v>
      </c>
      <c r="B49" s="415"/>
      <c r="C49" s="415"/>
      <c r="D49" s="415"/>
      <c r="E49" s="415"/>
      <c r="F49" s="416"/>
    </row>
    <row r="50" spans="1:9" ht="48.75" customHeight="1" thickBot="1" x14ac:dyDescent="0.3">
      <c r="A50" s="205" t="s">
        <v>0</v>
      </c>
      <c r="B50" s="205" t="s">
        <v>6</v>
      </c>
      <c r="C50" s="419" t="s">
        <v>159</v>
      </c>
      <c r="D50" s="418"/>
      <c r="E50" s="485" t="s">
        <v>158</v>
      </c>
      <c r="F50" s="486"/>
    </row>
    <row r="51" spans="1:9" x14ac:dyDescent="0.25">
      <c r="A51" s="95" t="str">
        <f>UVB!A130</f>
        <v>TRASLADO EN GRUA AUTOMOTORES DENTRO DEL PERIMETRO URBANO</v>
      </c>
      <c r="B51" s="100"/>
      <c r="C51" s="424"/>
      <c r="D51" s="421"/>
      <c r="E51" s="420"/>
      <c r="F51" s="421"/>
    </row>
    <row r="52" spans="1:9" ht="15.75" customHeight="1" thickBot="1" x14ac:dyDescent="0.3">
      <c r="A52" s="94" t="str">
        <f>UVB!A133</f>
        <v>TRASLADO EN GRUA AUTOMOTORES FUERA DEL PERIMETRO URBANO</v>
      </c>
      <c r="B52" s="108"/>
      <c r="C52" s="425"/>
      <c r="D52" s="423"/>
      <c r="E52" s="422"/>
      <c r="F52" s="423"/>
    </row>
    <row r="53" spans="1:9" ht="16.5" thickBot="1" x14ac:dyDescent="0.3">
      <c r="A53" s="412" t="s">
        <v>173</v>
      </c>
      <c r="B53" s="413"/>
      <c r="C53" s="413"/>
      <c r="D53" s="413"/>
      <c r="E53" s="413"/>
      <c r="F53" s="414"/>
    </row>
    <row r="54" spans="1:9" ht="48.75" customHeight="1" thickBot="1" x14ac:dyDescent="0.3">
      <c r="A54" s="205" t="s">
        <v>0</v>
      </c>
      <c r="B54" s="206" t="s">
        <v>154</v>
      </c>
      <c r="C54" s="207" t="s">
        <v>155</v>
      </c>
      <c r="D54" s="208" t="s">
        <v>6</v>
      </c>
      <c r="E54" s="212" t="s">
        <v>157</v>
      </c>
      <c r="F54" s="213" t="s">
        <v>158</v>
      </c>
    </row>
    <row r="55" spans="1:9" ht="15.75" customHeight="1" thickBot="1" x14ac:dyDescent="0.3">
      <c r="A55" s="94" t="str">
        <f>UVB!A136</f>
        <v>VALOR DIARIO DE PARQUEO EN PATIOS</v>
      </c>
      <c r="B55" s="209"/>
      <c r="C55" s="210"/>
      <c r="D55" s="211"/>
      <c r="E55" s="214"/>
      <c r="F55" s="215"/>
    </row>
    <row r="57" spans="1:9" x14ac:dyDescent="0.25">
      <c r="A57" s="216" t="s">
        <v>162</v>
      </c>
      <c r="I57" s="2"/>
    </row>
    <row r="58" spans="1:9" x14ac:dyDescent="0.25">
      <c r="A58" s="216" t="s">
        <v>163</v>
      </c>
      <c r="I58" s="2"/>
    </row>
    <row r="59" spans="1:9" x14ac:dyDescent="0.25">
      <c r="A59" s="216" t="s">
        <v>164</v>
      </c>
      <c r="I59" s="2"/>
    </row>
    <row r="60" spans="1:9" x14ac:dyDescent="0.25">
      <c r="A60" s="216" t="s">
        <v>165</v>
      </c>
      <c r="I60" s="2"/>
    </row>
    <row r="61" spans="1:9" x14ac:dyDescent="0.25">
      <c r="A61" s="216" t="s">
        <v>166</v>
      </c>
      <c r="I61" s="2"/>
    </row>
    <row r="62" spans="1:9" x14ac:dyDescent="0.25">
      <c r="A62" s="216" t="s">
        <v>167</v>
      </c>
      <c r="I62" s="2"/>
    </row>
    <row r="63" spans="1:9" x14ac:dyDescent="0.25">
      <c r="A63" s="216" t="s">
        <v>168</v>
      </c>
      <c r="I63" s="2"/>
    </row>
    <row r="64" spans="1:9" x14ac:dyDescent="0.25">
      <c r="A64" s="216" t="s">
        <v>169</v>
      </c>
      <c r="I64" s="2"/>
    </row>
  </sheetData>
  <mergeCells count="13">
    <mergeCell ref="A53:F53"/>
    <mergeCell ref="C50:D50"/>
    <mergeCell ref="E50:F50"/>
    <mergeCell ref="C51:D51"/>
    <mergeCell ref="E51:F51"/>
    <mergeCell ref="C52:D52"/>
    <mergeCell ref="E52:F52"/>
    <mergeCell ref="A49:F49"/>
    <mergeCell ref="A1:A4"/>
    <mergeCell ref="A5:A6"/>
    <mergeCell ref="B5:D5"/>
    <mergeCell ref="A33:F33"/>
    <mergeCell ref="A42:F42"/>
  </mergeCells>
  <printOptions horizontalCentered="1"/>
  <pageMargins left="0.23622047244094491" right="0.23622047244094491" top="0.74803149606299213" bottom="0.74803149606299213" header="0.31496062992125984" footer="0.31496062992125984"/>
  <pageSetup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326"/>
  <sheetViews>
    <sheetView topLeftCell="A11" zoomScaleNormal="100" workbookViewId="0">
      <selection activeCell="A84" sqref="A84:A86"/>
    </sheetView>
  </sheetViews>
  <sheetFormatPr baseColWidth="10" defaultRowHeight="15" x14ac:dyDescent="0.25"/>
  <cols>
    <col min="1" max="1" width="24.42578125" style="1" customWidth="1"/>
    <col min="2" max="2" width="22.42578125" customWidth="1"/>
    <col min="3" max="3" width="14.7109375" bestFit="1" customWidth="1"/>
    <col min="4" max="4" width="13.85546875" bestFit="1" customWidth="1"/>
    <col min="7" max="7" width="11.42578125" style="86"/>
  </cols>
  <sheetData>
    <row r="1" spans="1:7" x14ac:dyDescent="0.25">
      <c r="A1" s="443" t="s">
        <v>131</v>
      </c>
      <c r="B1" s="443"/>
      <c r="C1" s="443"/>
      <c r="D1" s="443"/>
      <c r="E1" s="443"/>
    </row>
    <row r="2" spans="1:7" x14ac:dyDescent="0.25">
      <c r="B2" s="81"/>
    </row>
    <row r="3" spans="1:7" ht="18.75" x14ac:dyDescent="0.3">
      <c r="A3" s="497" t="s">
        <v>97</v>
      </c>
      <c r="B3" s="497"/>
      <c r="C3" s="497"/>
      <c r="D3" s="497"/>
      <c r="E3" s="497"/>
      <c r="F3" s="1"/>
      <c r="G3" s="87"/>
    </row>
    <row r="4" spans="1:7" x14ac:dyDescent="0.25">
      <c r="A4" s="2"/>
      <c r="B4" s="2"/>
      <c r="C4" s="2"/>
      <c r="D4" s="2"/>
      <c r="E4" s="2"/>
      <c r="F4" s="2"/>
      <c r="G4" s="88"/>
    </row>
    <row r="5" spans="1:7" x14ac:dyDescent="0.25">
      <c r="A5" s="498" t="s">
        <v>122</v>
      </c>
      <c r="B5" s="498"/>
      <c r="C5" s="498"/>
      <c r="D5" s="498"/>
      <c r="E5" s="498"/>
    </row>
    <row r="6" spans="1:7" x14ac:dyDescent="0.25">
      <c r="A6" s="498" t="s">
        <v>123</v>
      </c>
      <c r="B6" s="498"/>
      <c r="C6" s="498"/>
      <c r="D6" s="498"/>
      <c r="E6" s="498"/>
    </row>
    <row r="7" spans="1:7" x14ac:dyDescent="0.25">
      <c r="A7" s="498" t="s">
        <v>69</v>
      </c>
      <c r="B7" s="498"/>
      <c r="C7" s="498"/>
      <c r="D7" s="498"/>
      <c r="E7" s="498"/>
    </row>
    <row r="8" spans="1:7" x14ac:dyDescent="0.25">
      <c r="A8" s="498" t="s">
        <v>124</v>
      </c>
      <c r="B8" s="498"/>
      <c r="C8" s="498"/>
      <c r="D8" s="498"/>
      <c r="E8" s="498"/>
    </row>
    <row r="9" spans="1:7" x14ac:dyDescent="0.25">
      <c r="A9" s="498" t="s">
        <v>125</v>
      </c>
      <c r="B9" s="498"/>
      <c r="C9" s="498"/>
      <c r="D9" s="498"/>
      <c r="E9" s="498"/>
    </row>
    <row r="10" spans="1:7" x14ac:dyDescent="0.25">
      <c r="A10" s="498" t="s">
        <v>126</v>
      </c>
      <c r="B10" s="498"/>
      <c r="C10" s="498"/>
      <c r="D10" s="498"/>
      <c r="E10" s="498"/>
    </row>
    <row r="11" spans="1:7" x14ac:dyDescent="0.25">
      <c r="A11" s="498" t="s">
        <v>127</v>
      </c>
      <c r="B11" s="498"/>
      <c r="C11" s="498"/>
      <c r="D11" s="498"/>
      <c r="E11" s="498"/>
    </row>
    <row r="12" spans="1:7" x14ac:dyDescent="0.25">
      <c r="A12" s="498" t="s">
        <v>128</v>
      </c>
      <c r="B12" s="498"/>
      <c r="C12" s="498"/>
      <c r="D12" s="498"/>
      <c r="E12" s="498"/>
    </row>
    <row r="13" spans="1:7" x14ac:dyDescent="0.25">
      <c r="A13" s="498" t="s">
        <v>129</v>
      </c>
      <c r="B13" s="498"/>
      <c r="C13" s="498"/>
      <c r="D13" s="498"/>
      <c r="E13" s="498"/>
    </row>
    <row r="14" spans="1:7" x14ac:dyDescent="0.25">
      <c r="A14" s="498" t="s">
        <v>130</v>
      </c>
      <c r="B14" s="498"/>
      <c r="C14" s="498"/>
      <c r="D14" s="498"/>
      <c r="E14" s="498"/>
    </row>
    <row r="15" spans="1:7" ht="15.75" thickBot="1" x14ac:dyDescent="0.3"/>
    <row r="16" spans="1:7" s="1" customFormat="1" ht="15.75" thickBot="1" x14ac:dyDescent="0.3">
      <c r="A16" s="467" t="s">
        <v>98</v>
      </c>
      <c r="B16" s="468"/>
      <c r="C16" s="468"/>
      <c r="D16" s="468"/>
      <c r="E16" s="487"/>
      <c r="G16" s="87"/>
    </row>
    <row r="17" spans="1:7" s="1" customFormat="1" ht="15.75" thickBot="1" x14ac:dyDescent="0.3">
      <c r="A17" s="5" t="s">
        <v>0</v>
      </c>
      <c r="B17" s="13" t="s">
        <v>19</v>
      </c>
      <c r="C17" s="5" t="s">
        <v>6</v>
      </c>
      <c r="D17" s="73" t="s">
        <v>7</v>
      </c>
      <c r="E17" s="74" t="s">
        <v>8</v>
      </c>
      <c r="G17" s="87"/>
    </row>
    <row r="18" spans="1:7" x14ac:dyDescent="0.25">
      <c r="A18" s="432" t="s">
        <v>89</v>
      </c>
      <c r="B18" s="8" t="s">
        <v>2</v>
      </c>
      <c r="C18" s="11">
        <f>IF(ISBLANK(UVB!C112),"",UVB!C112)</f>
        <v>4.6100000000000003</v>
      </c>
      <c r="D18" s="6">
        <f>IF(ISBLANK(UVB!D112),"",UVB!D112)</f>
        <v>4.6100000000000003</v>
      </c>
      <c r="E18" s="7">
        <f>IF(ISBLANK(UVB!E112),"",UVB!E112)</f>
        <v>4.6100000000000003</v>
      </c>
    </row>
    <row r="19" spans="1:7" x14ac:dyDescent="0.25">
      <c r="A19" s="433"/>
      <c r="B19" s="9" t="s">
        <v>67</v>
      </c>
      <c r="C19" s="75">
        <f>IF(ISBLANK(UVB!C113),"",UVB!C113)</f>
        <v>3.01</v>
      </c>
      <c r="D19" s="76">
        <f>IF(ISBLANK(UVB!D113),"",UVB!D113)</f>
        <v>3.01</v>
      </c>
      <c r="E19" s="77">
        <f>IF(ISBLANK(UVB!E113),"",UVB!E113)</f>
        <v>3.01</v>
      </c>
    </row>
    <row r="20" spans="1:7" ht="15.75" thickBot="1" x14ac:dyDescent="0.3">
      <c r="A20" s="433"/>
      <c r="B20" s="9" t="s">
        <v>3</v>
      </c>
      <c r="C20" s="75" t="str">
        <f>IF(ISBLANK(UVB!C114),"",UVB!C114)</f>
        <v/>
      </c>
      <c r="D20" s="76" t="str">
        <f>IF(ISBLANK(UVB!D114),"",UVB!D114)</f>
        <v/>
      </c>
      <c r="E20" s="77" t="str">
        <f>IF(ISBLANK(UVB!E114),"",UVB!E114)</f>
        <v/>
      </c>
    </row>
    <row r="21" spans="1:7" x14ac:dyDescent="0.25">
      <c r="A21" s="432" t="s">
        <v>90</v>
      </c>
      <c r="B21" s="8" t="s">
        <v>2</v>
      </c>
      <c r="C21" s="11">
        <f>IF(ISBLANK(UVB!C115),"",UVB!C115)</f>
        <v>4.6100000000000003</v>
      </c>
      <c r="D21" s="6">
        <f>IF(ISBLANK(UVB!D115),"",UVB!D115)</f>
        <v>4.6100000000000003</v>
      </c>
      <c r="E21" s="7">
        <f>IF(ISBLANK(UVB!E115),"",UVB!E115)</f>
        <v>4.6100000000000003</v>
      </c>
    </row>
    <row r="22" spans="1:7" x14ac:dyDescent="0.25">
      <c r="A22" s="433"/>
      <c r="B22" s="9" t="s">
        <v>67</v>
      </c>
      <c r="C22" s="75">
        <f>IF(ISBLANK(UVB!C116),"",UVB!C116)</f>
        <v>3.01</v>
      </c>
      <c r="D22" s="76">
        <f>IF(ISBLANK(UVB!D116),"",UVB!D116)</f>
        <v>3.01</v>
      </c>
      <c r="E22" s="77">
        <f>IF(ISBLANK(UVB!E116),"",UVB!E116)</f>
        <v>3.01</v>
      </c>
    </row>
    <row r="23" spans="1:7" ht="15.75" thickBot="1" x14ac:dyDescent="0.3">
      <c r="A23" s="433"/>
      <c r="B23" s="9" t="s">
        <v>3</v>
      </c>
      <c r="C23" s="75" t="str">
        <f>IF(ISBLANK(UVB!C117),"",UVB!C117)</f>
        <v/>
      </c>
      <c r="D23" s="76" t="str">
        <f>IF(ISBLANK(UVB!D117),"",UVB!D117)</f>
        <v/>
      </c>
      <c r="E23" s="77" t="str">
        <f>IF(ISBLANK(UVB!E117),"",UVB!E117)</f>
        <v/>
      </c>
    </row>
    <row r="24" spans="1:7" x14ac:dyDescent="0.25">
      <c r="A24" s="432" t="s">
        <v>91</v>
      </c>
      <c r="B24" s="8" t="s">
        <v>2</v>
      </c>
      <c r="C24" s="11">
        <f>IF(ISBLANK(UVB!C118),"",UVB!C118)</f>
        <v>4.6100000000000003</v>
      </c>
      <c r="D24" s="6">
        <f>IF(ISBLANK(UVB!D118),"",UVB!D118)</f>
        <v>4.6100000000000003</v>
      </c>
      <c r="E24" s="7">
        <f>IF(ISBLANK(UVB!E118),"",UVB!E118)</f>
        <v>4.6100000000000003</v>
      </c>
    </row>
    <row r="25" spans="1:7" x14ac:dyDescent="0.25">
      <c r="A25" s="433"/>
      <c r="B25" s="9" t="s">
        <v>67</v>
      </c>
      <c r="C25" s="75">
        <f>IF(ISBLANK(UVB!C119),"",UVB!C119)</f>
        <v>3.01</v>
      </c>
      <c r="D25" s="76">
        <f>IF(ISBLANK(UVB!D119),"",UVB!D119)</f>
        <v>3.01</v>
      </c>
      <c r="E25" s="77">
        <f>IF(ISBLANK(UVB!E119),"",UVB!E119)</f>
        <v>3.01</v>
      </c>
    </row>
    <row r="26" spans="1:7" ht="15.75" thickBot="1" x14ac:dyDescent="0.3">
      <c r="A26" s="433"/>
      <c r="B26" s="9" t="s">
        <v>3</v>
      </c>
      <c r="C26" s="75" t="str">
        <f>IF(ISBLANK(UVB!C120),"",UVB!C120)</f>
        <v/>
      </c>
      <c r="D26" s="76" t="str">
        <f>IF(ISBLANK(UVB!D120),"",UVB!D120)</f>
        <v/>
      </c>
      <c r="E26" s="77" t="str">
        <f>IF(ISBLANK(UVB!E120),"",UVB!E120)</f>
        <v/>
      </c>
    </row>
    <row r="27" spans="1:7" x14ac:dyDescent="0.25">
      <c r="A27" s="432" t="s">
        <v>92</v>
      </c>
      <c r="B27" s="8" t="s">
        <v>2</v>
      </c>
      <c r="C27" s="11">
        <f>IF(ISBLANK(UVB!C121),"",UVB!C121)</f>
        <v>4.6100000000000003</v>
      </c>
      <c r="D27" s="6">
        <f>IF(ISBLANK(UVB!D121),"",UVB!D121)</f>
        <v>4.6100000000000003</v>
      </c>
      <c r="E27" s="7">
        <f>IF(ISBLANK(UVB!E121),"",UVB!E121)</f>
        <v>4.6100000000000003</v>
      </c>
    </row>
    <row r="28" spans="1:7" x14ac:dyDescent="0.25">
      <c r="A28" s="433"/>
      <c r="B28" s="9" t="s">
        <v>67</v>
      </c>
      <c r="C28" s="75">
        <f>IF(ISBLANK(UVB!C122),"",UVB!C122)</f>
        <v>3.01</v>
      </c>
      <c r="D28" s="76">
        <f>IF(ISBLANK(UVB!D122),"",UVB!D122)</f>
        <v>3.01</v>
      </c>
      <c r="E28" s="77">
        <f>IF(ISBLANK(UVB!E122),"",UVB!E122)</f>
        <v>3.01</v>
      </c>
    </row>
    <row r="29" spans="1:7" ht="15.75" thickBot="1" x14ac:dyDescent="0.3">
      <c r="A29" s="433"/>
      <c r="B29" s="9" t="s">
        <v>3</v>
      </c>
      <c r="C29" s="75" t="str">
        <f>IF(ISBLANK(UVB!C123),"",UVB!C123)</f>
        <v/>
      </c>
      <c r="D29" s="76" t="str">
        <f>IF(ISBLANK(UVB!D123),"",UVB!D123)</f>
        <v/>
      </c>
      <c r="E29" s="77" t="str">
        <f>IF(ISBLANK(UVB!E123),"",UVB!E123)</f>
        <v/>
      </c>
    </row>
    <row r="30" spans="1:7" x14ac:dyDescent="0.25">
      <c r="A30" s="432" t="s">
        <v>93</v>
      </c>
      <c r="B30" s="8" t="s">
        <v>2</v>
      </c>
      <c r="C30" s="11">
        <f>IF(ISBLANK(UVB!C124),"",UVB!C124)</f>
        <v>4.6100000000000003</v>
      </c>
      <c r="D30" s="6">
        <f>IF(ISBLANK(UVB!D124),"",UVB!D124)</f>
        <v>4.6100000000000003</v>
      </c>
      <c r="E30" s="7">
        <f>IF(ISBLANK(UVB!E124),"",UVB!E124)</f>
        <v>4.6100000000000003</v>
      </c>
    </row>
    <row r="31" spans="1:7" x14ac:dyDescent="0.25">
      <c r="A31" s="433"/>
      <c r="B31" s="9" t="s">
        <v>67</v>
      </c>
      <c r="C31" s="75">
        <f>IF(ISBLANK(UVB!C125),"",UVB!C125)</f>
        <v>3.01</v>
      </c>
      <c r="D31" s="76">
        <f>IF(ISBLANK(UVB!D125),"",UVB!D125)</f>
        <v>3.01</v>
      </c>
      <c r="E31" s="77">
        <f>IF(ISBLANK(UVB!E125),"",UVB!E125)</f>
        <v>3.01</v>
      </c>
    </row>
    <row r="32" spans="1:7" ht="15.75" thickBot="1" x14ac:dyDescent="0.3">
      <c r="A32" s="433"/>
      <c r="B32" s="9" t="s">
        <v>3</v>
      </c>
      <c r="C32" s="75" t="str">
        <f>IF(ISBLANK(UVB!C126),"",UVB!C126)</f>
        <v/>
      </c>
      <c r="D32" s="76" t="str">
        <f>IF(ISBLANK(UVB!D126),"",UVB!D126)</f>
        <v/>
      </c>
      <c r="E32" s="77" t="str">
        <f>IF(ISBLANK(UVB!E126),"",UVB!E126)</f>
        <v/>
      </c>
    </row>
    <row r="33" spans="1:5" x14ac:dyDescent="0.25">
      <c r="A33" s="432" t="s">
        <v>94</v>
      </c>
      <c r="B33" s="8" t="s">
        <v>2</v>
      </c>
      <c r="C33" s="11">
        <f>IF(ISBLANK(UVB!C127),"",UVB!C127)</f>
        <v>4.6100000000000003</v>
      </c>
      <c r="D33" s="6">
        <f>IF(ISBLANK(UVB!D127),"",UVB!D127)</f>
        <v>4.6100000000000003</v>
      </c>
      <c r="E33" s="7">
        <f>IF(ISBLANK(UVB!E127),"",UVB!E127)</f>
        <v>4.6100000000000003</v>
      </c>
    </row>
    <row r="34" spans="1:5" x14ac:dyDescent="0.25">
      <c r="A34" s="433"/>
      <c r="B34" s="9" t="s">
        <v>67</v>
      </c>
      <c r="C34" s="75">
        <f>IF(ISBLANK(UVB!C128),"",UVB!C128)</f>
        <v>3.01</v>
      </c>
      <c r="D34" s="76">
        <f>IF(ISBLANK(UVB!D128),"",UVB!D128)</f>
        <v>3.01</v>
      </c>
      <c r="E34" s="77">
        <f>IF(ISBLANK(UVB!E128),"",UVB!E128)</f>
        <v>3.01</v>
      </c>
    </row>
    <row r="35" spans="1:5" ht="15.75" thickBot="1" x14ac:dyDescent="0.3">
      <c r="A35" s="434"/>
      <c r="B35" s="10" t="s">
        <v>3</v>
      </c>
      <c r="C35" s="78" t="str">
        <f>IF(ISBLANK(UVB!C129),"",UVB!C129)</f>
        <v/>
      </c>
      <c r="D35" s="79" t="str">
        <f>IF(ISBLANK(UVB!D129),"",UVB!D129)</f>
        <v/>
      </c>
      <c r="E35" s="80" t="str">
        <f>IF(ISBLANK(UVB!E129),"",UVB!E129)</f>
        <v/>
      </c>
    </row>
    <row r="36" spans="1:5" ht="15.75" thickBot="1" x14ac:dyDescent="0.3"/>
    <row r="37" spans="1:5" ht="15.75" thickBot="1" x14ac:dyDescent="0.3">
      <c r="A37" s="467" t="s">
        <v>100</v>
      </c>
      <c r="B37" s="468"/>
      <c r="C37" s="468"/>
      <c r="D37" s="468"/>
      <c r="E37" s="487"/>
    </row>
    <row r="38" spans="1:5" ht="15.75" thickBot="1" x14ac:dyDescent="0.3">
      <c r="A38" s="5" t="s">
        <v>0</v>
      </c>
      <c r="B38" s="13" t="s">
        <v>19</v>
      </c>
      <c r="C38" s="5" t="s">
        <v>6</v>
      </c>
      <c r="D38" s="73" t="s">
        <v>7</v>
      </c>
      <c r="E38" s="74" t="s">
        <v>8</v>
      </c>
    </row>
    <row r="39" spans="1:5" x14ac:dyDescent="0.25">
      <c r="A39" s="432" t="s">
        <v>108</v>
      </c>
      <c r="B39" s="8" t="s">
        <v>2</v>
      </c>
      <c r="C39" s="11" t="str">
        <f>IF(ISBLANK(UVB!C82),"",UVB!C82)</f>
        <v/>
      </c>
      <c r="D39" s="6" t="str">
        <f>IF(ISBLANK(UVB!D82),"",UVB!D82)</f>
        <v/>
      </c>
      <c r="E39" s="7">
        <f>IF(ISBLANK(UVB!E82),"",UVB!E82)</f>
        <v>159.06</v>
      </c>
    </row>
    <row r="40" spans="1:5" x14ac:dyDescent="0.25">
      <c r="A40" s="433"/>
      <c r="B40" s="9" t="s">
        <v>67</v>
      </c>
      <c r="C40" s="75" t="str">
        <f>IF(ISBLANK(UVB!C83),"",UVB!C83)</f>
        <v/>
      </c>
      <c r="D40" s="76" t="str">
        <f>IF(ISBLANK(UVB!D83),"",UVB!D83)</f>
        <v/>
      </c>
      <c r="E40" s="77" t="str">
        <f>IF(ISBLANK(UVB!E83),"",UVB!E83)</f>
        <v/>
      </c>
    </row>
    <row r="41" spans="1:5" ht="15.75" thickBot="1" x14ac:dyDescent="0.3">
      <c r="A41" s="433"/>
      <c r="B41" s="9" t="s">
        <v>3</v>
      </c>
      <c r="C41" s="75" t="str">
        <f>IF(ISBLANK(UVB!C84),"",UVB!C84)</f>
        <v/>
      </c>
      <c r="D41" s="76" t="str">
        <f>IF(ISBLANK(UVB!D84),"",UVB!D84)</f>
        <v/>
      </c>
      <c r="E41" s="77" t="str">
        <f>IF(ISBLANK(UVB!E84),"",UVB!E84)</f>
        <v/>
      </c>
    </row>
    <row r="42" spans="1:5" x14ac:dyDescent="0.25">
      <c r="A42" s="432" t="s">
        <v>109</v>
      </c>
      <c r="B42" s="8" t="s">
        <v>2</v>
      </c>
      <c r="C42" s="11" t="str">
        <f>IF(ISBLANK(UVB!C85),"",UVB!C85)</f>
        <v/>
      </c>
      <c r="D42" s="6" t="str">
        <f>IF(ISBLANK(UVB!D85),"",UVB!D85)</f>
        <v/>
      </c>
      <c r="E42" s="7">
        <f>IF(ISBLANK(UVB!E85),"",UVB!E85)</f>
        <v>7.44</v>
      </c>
    </row>
    <row r="43" spans="1:5" x14ac:dyDescent="0.25">
      <c r="A43" s="433"/>
      <c r="B43" s="9" t="s">
        <v>67</v>
      </c>
      <c r="C43" s="75" t="str">
        <f>IF(ISBLANK(UVB!C86),"",UVB!C86)</f>
        <v/>
      </c>
      <c r="D43" s="76" t="str">
        <f>IF(ISBLANK(UVB!D86),"",UVB!D86)</f>
        <v/>
      </c>
      <c r="E43" s="77" t="str">
        <f>IF(ISBLANK(UVB!E86),"",UVB!E86)</f>
        <v/>
      </c>
    </row>
    <row r="44" spans="1:5" ht="15.75" thickBot="1" x14ac:dyDescent="0.3">
      <c r="A44" s="433"/>
      <c r="B44" s="9" t="s">
        <v>3</v>
      </c>
      <c r="C44" s="75" t="str">
        <f>IF(ISBLANK(UVB!C87),"",UVB!C87)</f>
        <v/>
      </c>
      <c r="D44" s="76" t="str">
        <f>IF(ISBLANK(UVB!D87),"",UVB!D87)</f>
        <v/>
      </c>
      <c r="E44" s="77" t="str">
        <f>IF(ISBLANK(UVB!E87),"",UVB!E87)</f>
        <v/>
      </c>
    </row>
    <row r="45" spans="1:5" x14ac:dyDescent="0.25">
      <c r="A45" s="432" t="s">
        <v>53</v>
      </c>
      <c r="B45" s="8" t="s">
        <v>2</v>
      </c>
      <c r="C45" s="11" t="str">
        <f>IF(ISBLANK(UVB!C88),"",UVB!C88)</f>
        <v/>
      </c>
      <c r="D45" s="6" t="str">
        <f>IF(ISBLANK(UVB!D88),"",UVB!D88)</f>
        <v/>
      </c>
      <c r="E45" s="7">
        <f>IF(ISBLANK(UVB!E88),"",UVB!E88)</f>
        <v>16.22</v>
      </c>
    </row>
    <row r="46" spans="1:5" x14ac:dyDescent="0.25">
      <c r="A46" s="433"/>
      <c r="B46" s="9" t="s">
        <v>67</v>
      </c>
      <c r="C46" s="75" t="str">
        <f>IF(ISBLANK(UVB!C89),"",UVB!C89)</f>
        <v/>
      </c>
      <c r="D46" s="76" t="str">
        <f>IF(ISBLANK(UVB!D89),"",UVB!D89)</f>
        <v/>
      </c>
      <c r="E46" s="77" t="str">
        <f>IF(ISBLANK(UVB!E89),"",UVB!E89)</f>
        <v/>
      </c>
    </row>
    <row r="47" spans="1:5" ht="15.75" thickBot="1" x14ac:dyDescent="0.3">
      <c r="A47" s="433"/>
      <c r="B47" s="9" t="s">
        <v>3</v>
      </c>
      <c r="C47" s="75" t="str">
        <f>IF(ISBLANK(UVB!C90),"",UVB!C90)</f>
        <v/>
      </c>
      <c r="D47" s="76" t="str">
        <f>IF(ISBLANK(UVB!D90),"",UVB!D90)</f>
        <v/>
      </c>
      <c r="E47" s="77" t="str">
        <f>IF(ISBLANK(UVB!E90),"",UVB!E90)</f>
        <v/>
      </c>
    </row>
    <row r="48" spans="1:5" ht="15" customHeight="1" x14ac:dyDescent="0.25">
      <c r="A48" s="432" t="s">
        <v>107</v>
      </c>
      <c r="B48" s="8" t="s">
        <v>2</v>
      </c>
      <c r="C48" s="11" t="str">
        <f>IF(ISBLANK(UVB!C91),"",UVB!C91)</f>
        <v/>
      </c>
      <c r="D48" s="6" t="str">
        <f>IF(ISBLANK(UVB!D91),"",UVB!D91)</f>
        <v/>
      </c>
      <c r="E48" s="7">
        <f>IF(ISBLANK(UVB!E91),"",UVB!E91)</f>
        <v>7.44</v>
      </c>
    </row>
    <row r="49" spans="1:5" x14ac:dyDescent="0.25">
      <c r="A49" s="433"/>
      <c r="B49" s="9" t="s">
        <v>67</v>
      </c>
      <c r="C49" s="75" t="str">
        <f>IF(ISBLANK(UVB!C92),"",UVB!C92)</f>
        <v/>
      </c>
      <c r="D49" s="76" t="str">
        <f>IF(ISBLANK(UVB!D92),"",UVB!D92)</f>
        <v/>
      </c>
      <c r="E49" s="77" t="str">
        <f>IF(ISBLANK(UVB!E92),"",UVB!E92)</f>
        <v/>
      </c>
    </row>
    <row r="50" spans="1:5" ht="15.75" thickBot="1" x14ac:dyDescent="0.3">
      <c r="A50" s="433"/>
      <c r="B50" s="9" t="s">
        <v>3</v>
      </c>
      <c r="C50" s="75" t="str">
        <f>IF(ISBLANK(UVB!C93),"",UVB!C93)</f>
        <v/>
      </c>
      <c r="D50" s="76" t="str">
        <f>IF(ISBLANK(UVB!D93),"",UVB!D93)</f>
        <v/>
      </c>
      <c r="E50" s="77" t="str">
        <f>IF(ISBLANK(UVB!E93),"",UVB!E93)</f>
        <v/>
      </c>
    </row>
    <row r="51" spans="1:5" ht="15" customHeight="1" x14ac:dyDescent="0.25">
      <c r="A51" s="432" t="s">
        <v>87</v>
      </c>
      <c r="B51" s="8" t="s">
        <v>2</v>
      </c>
      <c r="C51" s="11" t="str">
        <f>IF(ISBLANK(UVB!C94),"",UVB!C94)</f>
        <v/>
      </c>
      <c r="D51" s="6" t="str">
        <f>IF(ISBLANK(UVB!D94),"",UVB!D94)</f>
        <v/>
      </c>
      <c r="E51" s="7">
        <f>IF(ISBLANK(UVB!E94),"",UVB!E94)</f>
        <v>4.085</v>
      </c>
    </row>
    <row r="52" spans="1:5" x14ac:dyDescent="0.25">
      <c r="A52" s="433"/>
      <c r="B52" s="9" t="s">
        <v>67</v>
      </c>
      <c r="C52" s="75" t="str">
        <f>IF(ISBLANK(UVB!C95),"",UVB!C95)</f>
        <v/>
      </c>
      <c r="D52" s="76" t="str">
        <f>IF(ISBLANK(UVB!D95),"",UVB!D95)</f>
        <v/>
      </c>
      <c r="E52" s="77">
        <f>IF(ISBLANK(UVB!E95),"",UVB!E95)</f>
        <v>3.01</v>
      </c>
    </row>
    <row r="53" spans="1:5" ht="15.75" thickBot="1" x14ac:dyDescent="0.3">
      <c r="A53" s="433"/>
      <c r="B53" s="9" t="s">
        <v>3</v>
      </c>
      <c r="C53" s="75" t="str">
        <f>IF(ISBLANK(UVB!C96),"",UVB!C96)</f>
        <v/>
      </c>
      <c r="D53" s="76" t="str">
        <f>IF(ISBLANK(UVB!D96),"",UVB!D96)</f>
        <v/>
      </c>
      <c r="E53" s="77" t="str">
        <f>IF(ISBLANK(UVB!E96),"",UVB!E96)</f>
        <v/>
      </c>
    </row>
    <row r="54" spans="1:5" ht="15" customHeight="1" x14ac:dyDescent="0.25">
      <c r="A54" s="432" t="s">
        <v>88</v>
      </c>
      <c r="B54" s="8" t="s">
        <v>2</v>
      </c>
      <c r="C54" s="11" t="str">
        <f>IF(ISBLANK(UVB!C97),"",UVB!C97)</f>
        <v/>
      </c>
      <c r="D54" s="6" t="str">
        <f>IF(ISBLANK(UVB!D97),"",UVB!D97)</f>
        <v/>
      </c>
      <c r="E54" s="7">
        <f>IF(ISBLANK(UVB!E97),"",UVB!E97)</f>
        <v>2.0169999999999999</v>
      </c>
    </row>
    <row r="55" spans="1:5" x14ac:dyDescent="0.25">
      <c r="A55" s="433"/>
      <c r="B55" s="9" t="s">
        <v>67</v>
      </c>
      <c r="C55" s="75" t="str">
        <f>IF(ISBLANK(UVB!C98),"",UVB!C98)</f>
        <v/>
      </c>
      <c r="D55" s="76" t="str">
        <f>IF(ISBLANK(UVB!D98),"",UVB!D98)</f>
        <v/>
      </c>
      <c r="E55" s="77">
        <f>IF(ISBLANK(UVB!E98),"",UVB!E98)</f>
        <v>3.01</v>
      </c>
    </row>
    <row r="56" spans="1:5" ht="15.75" thickBot="1" x14ac:dyDescent="0.3">
      <c r="A56" s="434"/>
      <c r="B56" s="10" t="s">
        <v>3</v>
      </c>
      <c r="C56" s="78" t="str">
        <f>IF(ISBLANK(UVB!C99),"",UVB!C99)</f>
        <v/>
      </c>
      <c r="D56" s="79" t="str">
        <f>IF(ISBLANK(UVB!D99),"",UVB!D99)</f>
        <v/>
      </c>
      <c r="E56" s="80" t="str">
        <f>IF(ISBLANK(UVB!E99),"",UVB!E99)</f>
        <v/>
      </c>
    </row>
    <row r="57" spans="1:5" ht="15" customHeight="1" x14ac:dyDescent="0.25">
      <c r="A57" s="432" t="s">
        <v>110</v>
      </c>
      <c r="B57" s="8" t="s">
        <v>2</v>
      </c>
      <c r="C57" s="11" t="str">
        <f>IF(ISBLANK(UVB!C100),"",UVB!C100)</f>
        <v/>
      </c>
      <c r="D57" s="6" t="str">
        <f>IF(ISBLANK(UVB!D100),"",UVB!D100)</f>
        <v/>
      </c>
      <c r="E57" s="7">
        <f>IF(ISBLANK(UVB!E100),"",UVB!E100)</f>
        <v>318.12</v>
      </c>
    </row>
    <row r="58" spans="1:5" x14ac:dyDescent="0.25">
      <c r="A58" s="433"/>
      <c r="B58" s="9" t="s">
        <v>67</v>
      </c>
      <c r="C58" s="75" t="str">
        <f>IF(ISBLANK(UVB!C101),"",UVB!C101)</f>
        <v/>
      </c>
      <c r="D58" s="76" t="str">
        <f>IF(ISBLANK(UVB!D101),"",UVB!D101)</f>
        <v/>
      </c>
      <c r="E58" s="77" t="str">
        <f>IF(ISBLANK(UVB!E101),"",UVB!E101)</f>
        <v/>
      </c>
    </row>
    <row r="59" spans="1:5" ht="15.75" thickBot="1" x14ac:dyDescent="0.3">
      <c r="A59" s="433"/>
      <c r="B59" s="9" t="s">
        <v>3</v>
      </c>
      <c r="C59" s="75" t="str">
        <f>IF(ISBLANK(UVB!C102),"",UVB!C102)</f>
        <v/>
      </c>
      <c r="D59" s="76" t="str">
        <f>IF(ISBLANK(UVB!D102),"",UVB!D102)</f>
        <v/>
      </c>
      <c r="E59" s="77" t="str">
        <f>IF(ISBLANK(UVB!E102),"",UVB!E102)</f>
        <v/>
      </c>
    </row>
    <row r="60" spans="1:5" ht="15" customHeight="1" x14ac:dyDescent="0.25">
      <c r="A60" s="432" t="s">
        <v>111</v>
      </c>
      <c r="B60" s="8" t="s">
        <v>2</v>
      </c>
      <c r="C60" s="11" t="str">
        <f>IF(ISBLANK(UVB!C103),"",UVB!C103)</f>
        <v/>
      </c>
      <c r="D60" s="6" t="str">
        <f>IF(ISBLANK(UVB!D103),"",UVB!D103)</f>
        <v/>
      </c>
      <c r="E60" s="7">
        <f>IF(ISBLANK(UVB!E103),"",UVB!E103)</f>
        <v>0.53</v>
      </c>
    </row>
    <row r="61" spans="1:5" x14ac:dyDescent="0.25">
      <c r="A61" s="433"/>
      <c r="B61" s="9" t="s">
        <v>67</v>
      </c>
      <c r="C61" s="75" t="str">
        <f>IF(ISBLANK(UVB!C104),"",UVB!C104)</f>
        <v/>
      </c>
      <c r="D61" s="76" t="str">
        <f>IF(ISBLANK(UVB!D104),"",UVB!D104)</f>
        <v/>
      </c>
      <c r="E61" s="77" t="str">
        <f>IF(ISBLANK(UVB!E104),"",UVB!E104)</f>
        <v/>
      </c>
    </row>
    <row r="62" spans="1:5" ht="15.75" thickBot="1" x14ac:dyDescent="0.3">
      <c r="A62" s="434"/>
      <c r="B62" s="10" t="s">
        <v>3</v>
      </c>
      <c r="C62" s="78" t="str">
        <f>IF(ISBLANK(UVB!C105),"",UVB!C105)</f>
        <v/>
      </c>
      <c r="D62" s="79" t="str">
        <f>IF(ISBLANK(UVB!D105),"",UVB!D105)</f>
        <v/>
      </c>
      <c r="E62" s="80" t="str">
        <f>IF(ISBLANK(UVB!E105),"",UVB!E105)</f>
        <v/>
      </c>
    </row>
    <row r="63" spans="1:5" ht="15.75" thickBot="1" x14ac:dyDescent="0.3">
      <c r="A63" s="85"/>
      <c r="C63" s="84"/>
      <c r="D63" s="84"/>
      <c r="E63" s="84"/>
    </row>
    <row r="64" spans="1:5" ht="15.75" thickBot="1" x14ac:dyDescent="0.3">
      <c r="A64" s="467" t="s">
        <v>99</v>
      </c>
      <c r="B64" s="468"/>
      <c r="C64" s="468"/>
      <c r="D64" s="468"/>
      <c r="E64" s="487"/>
    </row>
    <row r="65" spans="1:5" ht="15.75" thickBot="1" x14ac:dyDescent="0.3">
      <c r="A65" s="5" t="s">
        <v>0</v>
      </c>
      <c r="B65" s="13" t="s">
        <v>19</v>
      </c>
      <c r="C65" s="5" t="s">
        <v>6</v>
      </c>
      <c r="D65" s="73" t="s">
        <v>7</v>
      </c>
      <c r="E65" s="74" t="s">
        <v>8</v>
      </c>
    </row>
    <row r="66" spans="1:5" x14ac:dyDescent="0.25">
      <c r="A66" s="446" t="s">
        <v>73</v>
      </c>
      <c r="B66" s="8" t="s">
        <v>2</v>
      </c>
      <c r="C66" s="11">
        <f>IF(ISBLANK(UVB!C7),"",UVB!C7)</f>
        <v>4.43</v>
      </c>
      <c r="D66" s="6">
        <f>IF(ISBLANK(UVB!D7),"",UVB!D7)</f>
        <v>9.7200000000000006</v>
      </c>
      <c r="E66" s="7">
        <f>IF(ISBLANK(UVB!E7),"",UVB!E7)</f>
        <v>9.7200000000000006</v>
      </c>
    </row>
    <row r="67" spans="1:5" x14ac:dyDescent="0.25">
      <c r="A67" s="447"/>
      <c r="B67" s="9" t="s">
        <v>67</v>
      </c>
      <c r="C67" s="75">
        <f>IF(ISBLANK(UVB!C8),"",UVB!C8)</f>
        <v>3.01</v>
      </c>
      <c r="D67" s="76">
        <f>IF(ISBLANK(UVB!D8),"",UVB!D8)</f>
        <v>3.01</v>
      </c>
      <c r="E67" s="77">
        <f>IF(ISBLANK(UVB!E8),"",UVB!E8)</f>
        <v>3.01</v>
      </c>
    </row>
    <row r="68" spans="1:5" ht="15.75" thickBot="1" x14ac:dyDescent="0.3">
      <c r="A68" s="447"/>
      <c r="B68" s="9" t="s">
        <v>3</v>
      </c>
      <c r="C68" s="75">
        <f>IF(ISBLANK(UVB!C9),"",UVB!C9)</f>
        <v>2.09</v>
      </c>
      <c r="D68" s="76">
        <f>IF(ISBLANK(UVB!D9),"",UVB!D9)</f>
        <v>2.09</v>
      </c>
      <c r="E68" s="77">
        <f>IF(ISBLANK(UVB!E9),"",UVB!E9)</f>
        <v>4.1399999999999997</v>
      </c>
    </row>
    <row r="69" spans="1:5" ht="15" customHeight="1" x14ac:dyDescent="0.25">
      <c r="A69" s="446" t="s">
        <v>74</v>
      </c>
      <c r="B69" s="8" t="s">
        <v>2</v>
      </c>
      <c r="C69" s="11">
        <f>IF(ISBLANK(UVB!C10),"",UVB!C10)</f>
        <v>13.287000000000001</v>
      </c>
      <c r="D69" s="6">
        <f>IF(ISBLANK(UVB!D10),"",UVB!D10)</f>
        <v>17.98</v>
      </c>
      <c r="E69" s="7">
        <f>IF(ISBLANK(UVB!E10),"",UVB!E10)</f>
        <v>17.98</v>
      </c>
    </row>
    <row r="70" spans="1:5" x14ac:dyDescent="0.25">
      <c r="A70" s="447"/>
      <c r="B70" s="9" t="s">
        <v>67</v>
      </c>
      <c r="C70" s="75">
        <f>IF(ISBLANK(UVB!C11),"",UVB!C11)</f>
        <v>3.01</v>
      </c>
      <c r="D70" s="76">
        <f>IF(ISBLANK(UVB!D11),"",UVB!D11)</f>
        <v>3.01</v>
      </c>
      <c r="E70" s="77">
        <f>IF(ISBLANK(UVB!E11),"",UVB!E11)</f>
        <v>3.01</v>
      </c>
    </row>
    <row r="71" spans="1:5" ht="15.75" thickBot="1" x14ac:dyDescent="0.3">
      <c r="A71" s="447"/>
      <c r="B71" s="9" t="s">
        <v>3</v>
      </c>
      <c r="C71" s="75" t="str">
        <f>IF(ISBLANK(UVB!C12),"",UVB!C12)</f>
        <v/>
      </c>
      <c r="D71" s="76" t="str">
        <f>IF(ISBLANK(UVB!D12),"",UVB!D12)</f>
        <v/>
      </c>
      <c r="E71" s="77" t="str">
        <f>IF(ISBLANK(UVB!E12),"",UVB!E12)</f>
        <v/>
      </c>
    </row>
    <row r="72" spans="1:5" ht="15" customHeight="1" x14ac:dyDescent="0.25">
      <c r="A72" s="432" t="s">
        <v>24</v>
      </c>
      <c r="B72" s="8" t="s">
        <v>2</v>
      </c>
      <c r="C72" s="11" t="str">
        <f>IF(ISBLANK(UVB!C13),"",UVB!C13)</f>
        <v/>
      </c>
      <c r="D72" s="6" t="str">
        <f>IF(ISBLANK(UVB!D13),"",UVB!D13)</f>
        <v/>
      </c>
      <c r="E72" s="7">
        <f>IF(ISBLANK(UVB!E13),"",UVB!E13)</f>
        <v>19.22</v>
      </c>
    </row>
    <row r="73" spans="1:5" x14ac:dyDescent="0.25">
      <c r="A73" s="433"/>
      <c r="B73" s="9" t="s">
        <v>67</v>
      </c>
      <c r="C73" s="75" t="str">
        <f>IF(ISBLANK(UVB!C14),"",UVB!C14)</f>
        <v/>
      </c>
      <c r="D73" s="76" t="str">
        <f>IF(ISBLANK(UVB!D14),"",UVB!D14)</f>
        <v/>
      </c>
      <c r="E73" s="77">
        <f>IF(ISBLANK(UVB!E14),"",UVB!E14)</f>
        <v>3.01</v>
      </c>
    </row>
    <row r="74" spans="1:5" ht="15.75" thickBot="1" x14ac:dyDescent="0.3">
      <c r="A74" s="433"/>
      <c r="B74" s="9" t="s">
        <v>3</v>
      </c>
      <c r="C74" s="75" t="str">
        <f>IF(ISBLANK(UVB!C15),"",UVB!C15)</f>
        <v/>
      </c>
      <c r="D74" s="76" t="str">
        <f>IF(ISBLANK(UVB!D15),"",UVB!D15)</f>
        <v/>
      </c>
      <c r="E74" s="77" t="str">
        <f>IF(ISBLANK(UVB!E15),"",UVB!E15)</f>
        <v/>
      </c>
    </row>
    <row r="75" spans="1:5" ht="15" customHeight="1" x14ac:dyDescent="0.25">
      <c r="A75" s="432" t="s">
        <v>75</v>
      </c>
      <c r="B75" s="8" t="s">
        <v>2</v>
      </c>
      <c r="C75" s="11" t="str">
        <f>IF(ISBLANK(UVB!C16),"",UVB!C16)</f>
        <v/>
      </c>
      <c r="D75" s="6" t="str">
        <f>IF(ISBLANK(UVB!D16),"",UVB!D16)</f>
        <v/>
      </c>
      <c r="E75" s="7">
        <f>IF(ISBLANK(UVB!E16),"",UVB!E16)</f>
        <v>11.438000000000001</v>
      </c>
    </row>
    <row r="76" spans="1:5" x14ac:dyDescent="0.25">
      <c r="A76" s="433"/>
      <c r="B76" s="9" t="s">
        <v>67</v>
      </c>
      <c r="C76" s="75" t="str">
        <f>IF(ISBLANK(UVB!C17),"",UVB!C17)</f>
        <v/>
      </c>
      <c r="D76" s="76" t="str">
        <f>IF(ISBLANK(UVB!D17),"",UVB!D17)</f>
        <v/>
      </c>
      <c r="E76" s="77" t="str">
        <f>IF(ISBLANK(UVB!E17),"",UVB!E17)</f>
        <v/>
      </c>
    </row>
    <row r="77" spans="1:5" ht="15.75" thickBot="1" x14ac:dyDescent="0.3">
      <c r="A77" s="433"/>
      <c r="B77" s="9" t="s">
        <v>3</v>
      </c>
      <c r="C77" s="75" t="str">
        <f>IF(ISBLANK(UVB!C18),"",UVB!C18)</f>
        <v/>
      </c>
      <c r="D77" s="76" t="str">
        <f>IF(ISBLANK(UVB!D18),"",UVB!D18)</f>
        <v/>
      </c>
      <c r="E77" s="77">
        <f>IF(ISBLANK(UVB!E18),"",UVB!E18)</f>
        <v>4.1399999999999997</v>
      </c>
    </row>
    <row r="78" spans="1:5" ht="15" customHeight="1" x14ac:dyDescent="0.25">
      <c r="A78" s="432" t="s">
        <v>76</v>
      </c>
      <c r="B78" s="8" t="s">
        <v>2</v>
      </c>
      <c r="C78" s="11" t="str">
        <f>IF(ISBLANK(UVB!C19),"",UVB!C19)</f>
        <v/>
      </c>
      <c r="D78" s="6" t="str">
        <f>IF(ISBLANK(UVB!D19),"",UVB!D19)</f>
        <v/>
      </c>
      <c r="E78" s="7">
        <f>IF(ISBLANK(UVB!E19),"",UVB!E19)</f>
        <v>11.438000000000001</v>
      </c>
    </row>
    <row r="79" spans="1:5" x14ac:dyDescent="0.25">
      <c r="A79" s="433"/>
      <c r="B79" s="9" t="s">
        <v>67</v>
      </c>
      <c r="C79" s="75" t="str">
        <f>IF(ISBLANK(UVB!C20),"",UVB!C20)</f>
        <v/>
      </c>
      <c r="D79" s="76" t="str">
        <f>IF(ISBLANK(UVB!D20),"",UVB!D20)</f>
        <v/>
      </c>
      <c r="E79" s="77" t="str">
        <f>IF(ISBLANK(UVB!E20),"",UVB!E20)</f>
        <v/>
      </c>
    </row>
    <row r="80" spans="1:5" ht="15.75" thickBot="1" x14ac:dyDescent="0.3">
      <c r="A80" s="433"/>
      <c r="B80" s="9" t="s">
        <v>3</v>
      </c>
      <c r="C80" s="75" t="str">
        <f>IF(ISBLANK(UVB!C21),"",UVB!C21)</f>
        <v/>
      </c>
      <c r="D80" s="76" t="str">
        <f>IF(ISBLANK(UVB!D21),"",UVB!D21)</f>
        <v/>
      </c>
      <c r="E80" s="77">
        <f>IF(ISBLANK(UVB!E21),"",UVB!E21)</f>
        <v>4.1399999999999997</v>
      </c>
    </row>
    <row r="81" spans="1:5" ht="15" customHeight="1" x14ac:dyDescent="0.25">
      <c r="A81" s="432" t="s">
        <v>77</v>
      </c>
      <c r="B81" s="8" t="s">
        <v>2</v>
      </c>
      <c r="C81" s="11">
        <f>IF(ISBLANK(UVB!C22),"",UVB!C22)</f>
        <v>6.3639999999999999</v>
      </c>
      <c r="D81" s="6">
        <f>IF(ISBLANK(UVB!D22),"",UVB!D22)</f>
        <v>6.3639999999999999</v>
      </c>
      <c r="E81" s="7">
        <f>IF(ISBLANK(UVB!E22),"",UVB!E22)</f>
        <v>6.3639999999999999</v>
      </c>
    </row>
    <row r="82" spans="1:5" x14ac:dyDescent="0.25">
      <c r="A82" s="433"/>
      <c r="B82" s="9" t="s">
        <v>67</v>
      </c>
      <c r="C82" s="75">
        <f>IF(ISBLANK(UVB!C23),"",UVB!C23)</f>
        <v>3.01</v>
      </c>
      <c r="D82" s="76">
        <f>IF(ISBLANK(UVB!D23),"",UVB!D23)</f>
        <v>3.01</v>
      </c>
      <c r="E82" s="77">
        <f>IF(ISBLANK(UVB!E23),"",UVB!E23)</f>
        <v>3.01</v>
      </c>
    </row>
    <row r="83" spans="1:5" ht="15.75" thickBot="1" x14ac:dyDescent="0.3">
      <c r="A83" s="433"/>
      <c r="B83" s="9" t="s">
        <v>3</v>
      </c>
      <c r="C83" s="75" t="str">
        <f>IF(ISBLANK(UVB!C24),"",UVB!C24)</f>
        <v/>
      </c>
      <c r="D83" s="76" t="str">
        <f>IF(ISBLANK(UVB!D24),"",UVB!D24)</f>
        <v/>
      </c>
      <c r="E83" s="77" t="str">
        <f>IF(ISBLANK(UVB!E24),"",UVB!E24)</f>
        <v/>
      </c>
    </row>
    <row r="84" spans="1:5" ht="15" customHeight="1" x14ac:dyDescent="0.25">
      <c r="A84" s="432" t="s">
        <v>78</v>
      </c>
      <c r="B84" s="8" t="s">
        <v>2</v>
      </c>
      <c r="C84" s="11">
        <f>IF(ISBLANK(UVB!C25),"",UVB!C25)</f>
        <v>5.8479999999999999</v>
      </c>
      <c r="D84" s="6">
        <f>IF(ISBLANK(UVB!D25),"",UVB!D25)</f>
        <v>10.965</v>
      </c>
      <c r="E84" s="7">
        <f>IF(ISBLANK(UVB!E25),"",UVB!E25)</f>
        <v>10.965</v>
      </c>
    </row>
    <row r="85" spans="1:5" x14ac:dyDescent="0.25">
      <c r="A85" s="433"/>
      <c r="B85" s="9" t="s">
        <v>67</v>
      </c>
      <c r="C85" s="75">
        <f>IF(ISBLANK(UVB!C26),"",UVB!C26)</f>
        <v>3.01</v>
      </c>
      <c r="D85" s="76">
        <f>IF(ISBLANK(UVB!D26),"",UVB!D26)</f>
        <v>3.01</v>
      </c>
      <c r="E85" s="77">
        <f>IF(ISBLANK(UVB!E26),"",UVB!E26)</f>
        <v>3.01</v>
      </c>
    </row>
    <row r="86" spans="1:5" ht="15.75" thickBot="1" x14ac:dyDescent="0.3">
      <c r="A86" s="433"/>
      <c r="B86" s="9" t="s">
        <v>3</v>
      </c>
      <c r="C86" s="75" t="str">
        <f>IF(ISBLANK(UVB!C27),"",UVB!C27)</f>
        <v/>
      </c>
      <c r="D86" s="76" t="str">
        <f>IF(ISBLANK(UVB!D27),"",UVB!D27)</f>
        <v/>
      </c>
      <c r="E86" s="77" t="str">
        <f>IF(ISBLANK(UVB!E27),"",UVB!E27)</f>
        <v/>
      </c>
    </row>
    <row r="87" spans="1:5" ht="15" customHeight="1" x14ac:dyDescent="0.25">
      <c r="A87" s="432" t="s">
        <v>79</v>
      </c>
      <c r="B87" s="8" t="s">
        <v>2</v>
      </c>
      <c r="C87" s="11">
        <f>IF(ISBLANK(UVB!C28),"",UVB!C28)</f>
        <v>5.8479999999999999</v>
      </c>
      <c r="D87" s="6">
        <f>IF(ISBLANK(UVB!D28),"",UVB!D28)</f>
        <v>10.965</v>
      </c>
      <c r="E87" s="7">
        <f>IF(ISBLANK(UVB!E28),"",UVB!E28)</f>
        <v>10.965</v>
      </c>
    </row>
    <row r="88" spans="1:5" x14ac:dyDescent="0.25">
      <c r="A88" s="433"/>
      <c r="B88" s="9" t="s">
        <v>67</v>
      </c>
      <c r="C88" s="75">
        <f>IF(ISBLANK(UVB!C29),"",UVB!C29)</f>
        <v>3.01</v>
      </c>
      <c r="D88" s="76">
        <f>IF(ISBLANK(UVB!D29),"",UVB!D29)</f>
        <v>3.01</v>
      </c>
      <c r="E88" s="77">
        <f>IF(ISBLANK(UVB!E29),"",UVB!E29)</f>
        <v>3.01</v>
      </c>
    </row>
    <row r="89" spans="1:5" ht="15.75" thickBot="1" x14ac:dyDescent="0.3">
      <c r="A89" s="433"/>
      <c r="B89" s="9" t="s">
        <v>3</v>
      </c>
      <c r="C89" s="75" t="str">
        <f>IF(ISBLANK(UVB!C30),"",UVB!C30)</f>
        <v/>
      </c>
      <c r="D89" s="76" t="str">
        <f>IF(ISBLANK(UVB!D30),"",UVB!D30)</f>
        <v/>
      </c>
      <c r="E89" s="77" t="str">
        <f>IF(ISBLANK(UVB!E30),"",UVB!E30)</f>
        <v/>
      </c>
    </row>
    <row r="90" spans="1:5" ht="15" customHeight="1" x14ac:dyDescent="0.25">
      <c r="A90" s="432" t="s">
        <v>80</v>
      </c>
      <c r="B90" s="8" t="s">
        <v>2</v>
      </c>
      <c r="C90" s="11">
        <f>IF(ISBLANK(UVB!C31),"",UVB!C31)</f>
        <v>8.8580000000000005</v>
      </c>
      <c r="D90" s="6">
        <f>IF(ISBLANK(UVB!D31),"",UVB!D31)</f>
        <v>13.975</v>
      </c>
      <c r="E90" s="7">
        <f>IF(ISBLANK(UVB!E31),"",UVB!E31)</f>
        <v>13.975</v>
      </c>
    </row>
    <row r="91" spans="1:5" x14ac:dyDescent="0.25">
      <c r="A91" s="433"/>
      <c r="B91" s="9" t="s">
        <v>67</v>
      </c>
      <c r="C91" s="75" t="str">
        <f>IF(ISBLANK(UVB!C32),"",UVB!C32)</f>
        <v/>
      </c>
      <c r="D91" s="76" t="str">
        <f>IF(ISBLANK(UVB!D32),"",UVB!D32)</f>
        <v/>
      </c>
      <c r="E91" s="77" t="str">
        <f>IF(ISBLANK(UVB!E32),"",UVB!E32)</f>
        <v/>
      </c>
    </row>
    <row r="92" spans="1:5" ht="15.75" thickBot="1" x14ac:dyDescent="0.3">
      <c r="A92" s="433"/>
      <c r="B92" s="9" t="s">
        <v>3</v>
      </c>
      <c r="C92" s="75" t="str">
        <f>IF(ISBLANK(UVB!C33),"",UVB!C33)</f>
        <v/>
      </c>
      <c r="D92" s="76" t="str">
        <f>IF(ISBLANK(UVB!D33),"",UVB!D33)</f>
        <v/>
      </c>
      <c r="E92" s="77" t="str">
        <f>IF(ISBLANK(UVB!E33),"",UVB!E33)</f>
        <v/>
      </c>
    </row>
    <row r="93" spans="1:5" ht="15" customHeight="1" x14ac:dyDescent="0.25">
      <c r="A93" s="438" t="s">
        <v>29</v>
      </c>
      <c r="B93" s="8" t="s">
        <v>2</v>
      </c>
      <c r="C93" s="11">
        <f>IF(ISBLANK(UVB!C34),"",UVB!C34)</f>
        <v>7.0519999999999996</v>
      </c>
      <c r="D93" s="6">
        <f>IF(ISBLANK(UVB!D34),"",UVB!D34)</f>
        <v>7.0519999999999996</v>
      </c>
      <c r="E93" s="7">
        <f>IF(ISBLANK(UVB!E34),"",UVB!E34)</f>
        <v>7.0519999999999996</v>
      </c>
    </row>
    <row r="94" spans="1:5" x14ac:dyDescent="0.25">
      <c r="A94" s="439"/>
      <c r="B94" s="9" t="s">
        <v>67</v>
      </c>
      <c r="C94" s="75" t="str">
        <f>IF(ISBLANK(UVB!C35),"",UVB!C35)</f>
        <v/>
      </c>
      <c r="D94" s="76" t="str">
        <f>IF(ISBLANK(UVB!D35),"",UVB!D35)</f>
        <v/>
      </c>
      <c r="E94" s="77" t="str">
        <f>IF(ISBLANK(UVB!E35),"",UVB!E35)</f>
        <v/>
      </c>
    </row>
    <row r="95" spans="1:5" ht="15.75" thickBot="1" x14ac:dyDescent="0.3">
      <c r="A95" s="439"/>
      <c r="B95" s="9" t="s">
        <v>3</v>
      </c>
      <c r="C95" s="75" t="str">
        <f>IF(ISBLANK(UVB!C36),"",UVB!C36)</f>
        <v/>
      </c>
      <c r="D95" s="76" t="str">
        <f>IF(ISBLANK(UVB!D36),"",UVB!D36)</f>
        <v/>
      </c>
      <c r="E95" s="77" t="str">
        <f>IF(ISBLANK(UVB!E36),"",UVB!E36)</f>
        <v/>
      </c>
    </row>
    <row r="96" spans="1:5" ht="15" customHeight="1" x14ac:dyDescent="0.25">
      <c r="A96" s="432" t="s">
        <v>83</v>
      </c>
      <c r="B96" s="8" t="s">
        <v>2</v>
      </c>
      <c r="C96" s="11">
        <f>IF(ISBLANK(UVB!C37),"",UVB!C37)</f>
        <v>7.1219999999999999</v>
      </c>
      <c r="D96" s="6">
        <f>IF(ISBLANK(UVB!D37),"",UVB!D37)</f>
        <v>7.1219999999999999</v>
      </c>
      <c r="E96" s="7">
        <f>IF(ISBLANK(UVB!E37),"",UVB!E37)</f>
        <v>7.1219999999999999</v>
      </c>
    </row>
    <row r="97" spans="1:5" x14ac:dyDescent="0.25">
      <c r="A97" s="433"/>
      <c r="B97" s="9" t="s">
        <v>67</v>
      </c>
      <c r="C97" s="75" t="str">
        <f>IF(ISBLANK(UVB!C38),"",UVB!C38)</f>
        <v/>
      </c>
      <c r="D97" s="76" t="str">
        <f>IF(ISBLANK(UVB!D38),"",UVB!D38)</f>
        <v/>
      </c>
      <c r="E97" s="77" t="str">
        <f>IF(ISBLANK(UVB!E38),"",UVB!E38)</f>
        <v/>
      </c>
    </row>
    <row r="98" spans="1:5" ht="15.75" thickBot="1" x14ac:dyDescent="0.3">
      <c r="A98" s="433"/>
      <c r="B98" s="9" t="s">
        <v>3</v>
      </c>
      <c r="C98" s="75" t="str">
        <f>IF(ISBLANK(UVB!C39),"",UVB!C39)</f>
        <v/>
      </c>
      <c r="D98" s="76" t="str">
        <f>IF(ISBLANK(UVB!D39),"",UVB!D39)</f>
        <v/>
      </c>
      <c r="E98" s="77" t="str">
        <f>IF(ISBLANK(UVB!E39),"",UVB!E39)</f>
        <v/>
      </c>
    </row>
    <row r="99" spans="1:5" ht="15" customHeight="1" x14ac:dyDescent="0.25">
      <c r="A99" s="432" t="s">
        <v>82</v>
      </c>
      <c r="B99" s="8" t="s">
        <v>2</v>
      </c>
      <c r="C99" s="11">
        <f>IF(ISBLANK(UVB!C40),"",UVB!C40)</f>
        <v>3.04</v>
      </c>
      <c r="D99" s="6">
        <f>IF(ISBLANK(UVB!D40),"",UVB!D40)</f>
        <v>8.4710000000000001</v>
      </c>
      <c r="E99" s="7">
        <f>IF(ISBLANK(UVB!E40),"",UVB!E40)</f>
        <v>8.4710000000000001</v>
      </c>
    </row>
    <row r="100" spans="1:5" x14ac:dyDescent="0.25">
      <c r="A100" s="433"/>
      <c r="B100" s="9" t="s">
        <v>67</v>
      </c>
      <c r="C100" s="75">
        <f>IF(ISBLANK(UVB!C41),"",UVB!C41)</f>
        <v>3.01</v>
      </c>
      <c r="D100" s="76">
        <f>IF(ISBLANK(UVB!D41),"",UVB!D41)</f>
        <v>3.01</v>
      </c>
      <c r="E100" s="77">
        <f>IF(ISBLANK(UVB!E41),"",UVB!E41)</f>
        <v>3.01</v>
      </c>
    </row>
    <row r="101" spans="1:5" ht="15.75" thickBot="1" x14ac:dyDescent="0.3">
      <c r="A101" s="433"/>
      <c r="B101" s="9" t="s">
        <v>3</v>
      </c>
      <c r="C101" s="75" t="str">
        <f>IF(ISBLANK(UVB!C42),"",UVB!C42)</f>
        <v/>
      </c>
      <c r="D101" s="76" t="str">
        <f>IF(ISBLANK(UVB!D42),"",UVB!D42)</f>
        <v/>
      </c>
      <c r="E101" s="77">
        <f>IF(ISBLANK(UVB!E42),"",UVB!E42)</f>
        <v>4.1399999999999997</v>
      </c>
    </row>
    <row r="102" spans="1:5" ht="15" customHeight="1" x14ac:dyDescent="0.25">
      <c r="A102" s="432" t="s">
        <v>81</v>
      </c>
      <c r="B102" s="8" t="s">
        <v>2</v>
      </c>
      <c r="C102" s="11">
        <f>IF(ISBLANK(UVB!C43),"",UVB!C43)</f>
        <v>5.59</v>
      </c>
      <c r="D102" s="6">
        <f>IF(ISBLANK(UVB!D43),"",UVB!D43)</f>
        <v>10.148</v>
      </c>
      <c r="E102" s="7">
        <f>IF(ISBLANK(UVB!E43),"",UVB!E43)</f>
        <v>10.148</v>
      </c>
    </row>
    <row r="103" spans="1:5" x14ac:dyDescent="0.25">
      <c r="A103" s="433"/>
      <c r="B103" s="9" t="s">
        <v>67</v>
      </c>
      <c r="C103" s="75" t="str">
        <f>IF(ISBLANK(UVB!C44),"",UVB!C44)</f>
        <v/>
      </c>
      <c r="D103" s="76" t="str">
        <f>IF(ISBLANK(UVB!D44),"",UVB!D44)</f>
        <v/>
      </c>
      <c r="E103" s="77" t="str">
        <f>IF(ISBLANK(UVB!E44),"",UVB!E44)</f>
        <v/>
      </c>
    </row>
    <row r="104" spans="1:5" ht="15.75" thickBot="1" x14ac:dyDescent="0.3">
      <c r="A104" s="433"/>
      <c r="B104" s="9" t="s">
        <v>3</v>
      </c>
      <c r="C104" s="75" t="str">
        <f>IF(ISBLANK(UVB!C45),"",UVB!C45)</f>
        <v/>
      </c>
      <c r="D104" s="76" t="str">
        <f>IF(ISBLANK(UVB!D45),"",UVB!D45)</f>
        <v/>
      </c>
      <c r="E104" s="77" t="str">
        <f>IF(ISBLANK(UVB!E45),"",UVB!E45)</f>
        <v/>
      </c>
    </row>
    <row r="105" spans="1:5" ht="15" customHeight="1" x14ac:dyDescent="0.25">
      <c r="A105" s="432" t="s">
        <v>84</v>
      </c>
      <c r="B105" s="8" t="s">
        <v>2</v>
      </c>
      <c r="C105" s="11">
        <f>IF(ISBLANK(UVB!C46),"",UVB!C46)</f>
        <v>7.181</v>
      </c>
      <c r="D105" s="6">
        <f>IF(ISBLANK(UVB!D46),"",UVB!D46)</f>
        <v>14.362</v>
      </c>
      <c r="E105" s="7">
        <f>IF(ISBLANK(UVB!E46),"",UVB!E46)</f>
        <v>14.362</v>
      </c>
    </row>
    <row r="106" spans="1:5" x14ac:dyDescent="0.25">
      <c r="A106" s="433"/>
      <c r="B106" s="9" t="s">
        <v>67</v>
      </c>
      <c r="C106" s="75">
        <f>IF(ISBLANK(UVB!C47),"",UVB!C47)</f>
        <v>3.01</v>
      </c>
      <c r="D106" s="76">
        <f>IF(ISBLANK(UVB!D47),"",UVB!D47)</f>
        <v>3.01</v>
      </c>
      <c r="E106" s="77">
        <f>IF(ISBLANK(UVB!E47),"",UVB!E47)</f>
        <v>3.01</v>
      </c>
    </row>
    <row r="107" spans="1:5" ht="15.75" thickBot="1" x14ac:dyDescent="0.3">
      <c r="A107" s="433"/>
      <c r="B107" s="9" t="s">
        <v>3</v>
      </c>
      <c r="C107" s="75" t="str">
        <f>IF(ISBLANK(UVB!C48),"",UVB!C48)</f>
        <v/>
      </c>
      <c r="D107" s="76" t="str">
        <f>IF(ISBLANK(UVB!D48),"",UVB!D48)</f>
        <v/>
      </c>
      <c r="E107" s="77" t="str">
        <f>IF(ISBLANK(UVB!E48),"",UVB!E48)</f>
        <v/>
      </c>
    </row>
    <row r="108" spans="1:5" x14ac:dyDescent="0.25">
      <c r="A108" s="432" t="s">
        <v>40</v>
      </c>
      <c r="B108" s="8" t="s">
        <v>2</v>
      </c>
      <c r="C108" s="11">
        <f>IF(ISBLANK(UVB!C49),"",UVB!C49)</f>
        <v>0</v>
      </c>
      <c r="D108" s="6">
        <f>IF(ISBLANK(UVB!D49),"",UVB!D49)</f>
        <v>0</v>
      </c>
      <c r="E108" s="7">
        <f>IF(ISBLANK(UVB!E49),"",UVB!E49)</f>
        <v>0</v>
      </c>
    </row>
    <row r="109" spans="1:5" x14ac:dyDescent="0.25">
      <c r="A109" s="433"/>
      <c r="B109" s="9" t="s">
        <v>67</v>
      </c>
      <c r="C109" s="75" t="str">
        <f>IF(ISBLANK(UVB!C50),"",UVB!C50)</f>
        <v/>
      </c>
      <c r="D109" s="76" t="str">
        <f>IF(ISBLANK(UVB!D50),"",UVB!D50)</f>
        <v/>
      </c>
      <c r="E109" s="77" t="str">
        <f>IF(ISBLANK(UVB!E50),"",UVB!E50)</f>
        <v/>
      </c>
    </row>
    <row r="110" spans="1:5" ht="15.75" thickBot="1" x14ac:dyDescent="0.3">
      <c r="A110" s="433"/>
      <c r="B110" s="9" t="s">
        <v>3</v>
      </c>
      <c r="C110" s="75" t="str">
        <f>IF(ISBLANK(UVB!C51),"",UVB!C51)</f>
        <v/>
      </c>
      <c r="D110" s="76" t="str">
        <f>IF(ISBLANK(UVB!D51),"",UVB!D51)</f>
        <v/>
      </c>
      <c r="E110" s="77" t="str">
        <f>IF(ISBLANK(UVB!E51),"",UVB!E51)</f>
        <v/>
      </c>
    </row>
    <row r="111" spans="1:5" x14ac:dyDescent="0.25">
      <c r="A111" s="432" t="s">
        <v>41</v>
      </c>
      <c r="B111" s="8" t="s">
        <v>2</v>
      </c>
      <c r="C111" s="11">
        <f>IF(ISBLANK(UVB!C52),"",UVB!C52)</f>
        <v>5.9770000000000003</v>
      </c>
      <c r="D111" s="6">
        <f>IF(ISBLANK(UVB!D52),"",UVB!D52)</f>
        <v>11.438000000000001</v>
      </c>
      <c r="E111" s="7">
        <f>IF(ISBLANK(UVB!E52),"",UVB!E52)</f>
        <v>11.438000000000001</v>
      </c>
    </row>
    <row r="112" spans="1:5" x14ac:dyDescent="0.25">
      <c r="A112" s="433"/>
      <c r="B112" s="9" t="s">
        <v>67</v>
      </c>
      <c r="C112" s="75" t="str">
        <f>IF(ISBLANK(UVB!C53),"",UVB!C53)</f>
        <v/>
      </c>
      <c r="D112" s="76" t="str">
        <f>IF(ISBLANK(UVB!D53),"",UVB!D53)</f>
        <v/>
      </c>
      <c r="E112" s="77" t="str">
        <f>IF(ISBLANK(UVB!E53),"",UVB!E53)</f>
        <v/>
      </c>
    </row>
    <row r="113" spans="1:5" ht="15.75" thickBot="1" x14ac:dyDescent="0.3">
      <c r="A113" s="433"/>
      <c r="B113" s="9" t="s">
        <v>3</v>
      </c>
      <c r="C113" s="75">
        <f>IF(ISBLANK(UVB!C54),"",UVB!C54)</f>
        <v>2.09</v>
      </c>
      <c r="D113" s="76">
        <f>IF(ISBLANK(UVB!D54),"",UVB!D54)</f>
        <v>2.09</v>
      </c>
      <c r="E113" s="77">
        <f>IF(ISBLANK(UVB!E54),"",UVB!E54)</f>
        <v>4.1399999999999997</v>
      </c>
    </row>
    <row r="114" spans="1:5" x14ac:dyDescent="0.25">
      <c r="A114" s="432" t="s">
        <v>42</v>
      </c>
      <c r="B114" s="8" t="s">
        <v>2</v>
      </c>
      <c r="C114" s="11" t="str">
        <f>IF(ISBLANK(UVB!C55),"",UVB!C55)</f>
        <v/>
      </c>
      <c r="D114" s="6">
        <f>IF(ISBLANK(UVB!D55),"",UVB!D55)</f>
        <v>14.32</v>
      </c>
      <c r="E114" s="7">
        <f>IF(ISBLANK(UVB!E55),"",UVB!E55)</f>
        <v>14.32</v>
      </c>
    </row>
    <row r="115" spans="1:5" x14ac:dyDescent="0.25">
      <c r="A115" s="433"/>
      <c r="B115" s="9" t="s">
        <v>67</v>
      </c>
      <c r="C115" s="75" t="str">
        <f>IF(ISBLANK(UVB!C56),"",UVB!C56)</f>
        <v/>
      </c>
      <c r="D115" s="76">
        <f>IF(ISBLANK(UVB!D56),"",UVB!D56)</f>
        <v>3.01</v>
      </c>
      <c r="E115" s="77">
        <f>IF(ISBLANK(UVB!E56),"",UVB!E56)</f>
        <v>3.01</v>
      </c>
    </row>
    <row r="116" spans="1:5" ht="15.75" thickBot="1" x14ac:dyDescent="0.3">
      <c r="A116" s="433"/>
      <c r="B116" s="9" t="s">
        <v>3</v>
      </c>
      <c r="C116" s="75" t="str">
        <f>IF(ISBLANK(UVB!C57),"",UVB!C57)</f>
        <v/>
      </c>
      <c r="D116" s="76" t="str">
        <f>IF(ISBLANK(UVB!D57),"",UVB!D57)</f>
        <v/>
      </c>
      <c r="E116" s="77" t="str">
        <f>IF(ISBLANK(UVB!E57),"",UVB!E57)</f>
        <v/>
      </c>
    </row>
    <row r="117" spans="1:5" ht="15" customHeight="1" x14ac:dyDescent="0.25">
      <c r="A117" s="444" t="s">
        <v>95</v>
      </c>
      <c r="B117" s="8" t="s">
        <v>2</v>
      </c>
      <c r="C117" s="11" t="str">
        <f>IF(ISBLANK(UVB!C58),"",UVB!C58)</f>
        <v/>
      </c>
      <c r="D117" s="6" t="str">
        <f>IF(ISBLANK(UVB!D58),"",UVB!D58)</f>
        <v/>
      </c>
      <c r="E117" s="7">
        <f>IF(ISBLANK(UVB!E58),"",UVB!E58)</f>
        <v>19.91</v>
      </c>
    </row>
    <row r="118" spans="1:5" x14ac:dyDescent="0.25">
      <c r="A118" s="445"/>
      <c r="B118" s="9" t="s">
        <v>67</v>
      </c>
      <c r="C118" s="75" t="str">
        <f>IF(ISBLANK(UVB!C59),"",UVB!C59)</f>
        <v/>
      </c>
      <c r="D118" s="76" t="str">
        <f>IF(ISBLANK(UVB!D59),"",UVB!D59)</f>
        <v/>
      </c>
      <c r="E118" s="77">
        <f>IF(ISBLANK(UVB!E59),"",UVB!E59)</f>
        <v>3.01</v>
      </c>
    </row>
    <row r="119" spans="1:5" ht="15.75" thickBot="1" x14ac:dyDescent="0.3">
      <c r="A119" s="445"/>
      <c r="B119" s="9" t="s">
        <v>3</v>
      </c>
      <c r="C119" s="75" t="str">
        <f>IF(ISBLANK(UVB!C60),"",UVB!C60)</f>
        <v/>
      </c>
      <c r="D119" s="76" t="str">
        <f>IF(ISBLANK(UVB!D60),"",UVB!D60)</f>
        <v/>
      </c>
      <c r="E119" s="77" t="str">
        <f>IF(ISBLANK(UVB!E60),"",UVB!E60)</f>
        <v/>
      </c>
    </row>
    <row r="120" spans="1:5" x14ac:dyDescent="0.25">
      <c r="A120" s="432" t="s">
        <v>45</v>
      </c>
      <c r="B120" s="8" t="s">
        <v>2</v>
      </c>
      <c r="C120" s="11" t="str">
        <f>IF(ISBLANK(UVB!C61),"",UVB!C61)</f>
        <v/>
      </c>
      <c r="D120" s="6" t="str">
        <f>IF(ISBLANK(UVB!D61),"",UVB!D61)</f>
        <v/>
      </c>
      <c r="E120" s="7" t="str">
        <f>IF(ISBLANK(UVB!E61),"",UVB!E61)</f>
        <v/>
      </c>
    </row>
    <row r="121" spans="1:5" x14ac:dyDescent="0.25">
      <c r="A121" s="433"/>
      <c r="B121" s="9" t="s">
        <v>67</v>
      </c>
      <c r="C121" s="75" t="str">
        <f>IF(ISBLANK(UVB!C62),"",UVB!C62)</f>
        <v/>
      </c>
      <c r="D121" s="76" t="str">
        <f>IF(ISBLANK(UVB!D62),"",UVB!D62)</f>
        <v/>
      </c>
      <c r="E121" s="77" t="str">
        <f>IF(ISBLANK(UVB!E62),"",UVB!E62)</f>
        <v/>
      </c>
    </row>
    <row r="122" spans="1:5" ht="15.75" thickBot="1" x14ac:dyDescent="0.3">
      <c r="A122" s="433"/>
      <c r="B122" s="9" t="s">
        <v>3</v>
      </c>
      <c r="C122" s="75" t="str">
        <f>IF(ISBLANK(UVB!C63),"",UVB!C63)</f>
        <v/>
      </c>
      <c r="D122" s="76" t="str">
        <f>IF(ISBLANK(UVB!D63),"",UVB!D63)</f>
        <v/>
      </c>
      <c r="E122" s="77" t="str">
        <f>IF(ISBLANK(UVB!E63),"",UVB!E63)</f>
        <v/>
      </c>
    </row>
    <row r="123" spans="1:5" x14ac:dyDescent="0.25">
      <c r="A123" s="432" t="s">
        <v>46</v>
      </c>
      <c r="B123" s="8" t="s">
        <v>2</v>
      </c>
      <c r="C123" s="11">
        <f>IF(ISBLANK(UVB!C64),"",UVB!C64)</f>
        <v>9.94</v>
      </c>
      <c r="D123" s="6">
        <f>IF(ISBLANK(UVB!D64),"",UVB!D64)</f>
        <v>19.91</v>
      </c>
      <c r="E123" s="7">
        <f>IF(ISBLANK(UVB!E64),"",UVB!E64)</f>
        <v>19.91</v>
      </c>
    </row>
    <row r="124" spans="1:5" x14ac:dyDescent="0.25">
      <c r="A124" s="433"/>
      <c r="B124" s="9" t="s">
        <v>67</v>
      </c>
      <c r="C124" s="75">
        <f>IF(ISBLANK(UVB!C65),"",UVB!C65)</f>
        <v>3.01</v>
      </c>
      <c r="D124" s="76">
        <f>IF(ISBLANK(UVB!D65),"",UVB!D65)</f>
        <v>3.01</v>
      </c>
      <c r="E124" s="77">
        <f>IF(ISBLANK(UVB!E65),"",UVB!E65)</f>
        <v>3.01</v>
      </c>
    </row>
    <row r="125" spans="1:5" ht="15.75" thickBot="1" x14ac:dyDescent="0.3">
      <c r="A125" s="433"/>
      <c r="B125" s="9" t="s">
        <v>3</v>
      </c>
      <c r="C125" s="75" t="str">
        <f>IF(ISBLANK(UVB!C66),"",UVB!C66)</f>
        <v/>
      </c>
      <c r="D125" s="76" t="str">
        <f>IF(ISBLANK(UVB!D66),"",UVB!D66)</f>
        <v/>
      </c>
      <c r="E125" s="77" t="str">
        <f>IF(ISBLANK(UVB!E66),"",UVB!E66)</f>
        <v/>
      </c>
    </row>
    <row r="126" spans="1:5" x14ac:dyDescent="0.25">
      <c r="A126" s="432" t="s">
        <v>47</v>
      </c>
      <c r="B126" s="8" t="s">
        <v>2</v>
      </c>
      <c r="C126" s="11">
        <f>IF(ISBLANK(UVB!C67),"",UVB!C67)</f>
        <v>9.0730000000000004</v>
      </c>
      <c r="D126" s="6">
        <f>IF(ISBLANK(UVB!D67),"",UVB!D67)</f>
        <v>17.55</v>
      </c>
      <c r="E126" s="7">
        <f>IF(ISBLANK(UVB!E67),"",UVB!E67)</f>
        <v>17.55</v>
      </c>
    </row>
    <row r="127" spans="1:5" x14ac:dyDescent="0.25">
      <c r="A127" s="433"/>
      <c r="B127" s="9" t="s">
        <v>67</v>
      </c>
      <c r="C127" s="75">
        <f>IF(ISBLANK(UVB!C68),"",UVB!C68)</f>
        <v>3.01</v>
      </c>
      <c r="D127" s="76">
        <f>IF(ISBLANK(UVB!D68),"",UVB!D68)</f>
        <v>3.01</v>
      </c>
      <c r="E127" s="77">
        <f>IF(ISBLANK(UVB!E68),"",UVB!E68)</f>
        <v>3.01</v>
      </c>
    </row>
    <row r="128" spans="1:5" ht="15.75" thickBot="1" x14ac:dyDescent="0.3">
      <c r="A128" s="433"/>
      <c r="B128" s="9" t="s">
        <v>3</v>
      </c>
      <c r="C128" s="75" t="str">
        <f>IF(ISBLANK(UVB!C69),"",UVB!C69)</f>
        <v/>
      </c>
      <c r="D128" s="76" t="str">
        <f>IF(ISBLANK(UVB!D69),"",UVB!D69)</f>
        <v/>
      </c>
      <c r="E128" s="77" t="str">
        <f>IF(ISBLANK(UVB!E69),"",UVB!E69)</f>
        <v/>
      </c>
    </row>
    <row r="129" spans="1:5" x14ac:dyDescent="0.25">
      <c r="A129" s="432" t="s">
        <v>48</v>
      </c>
      <c r="B129" s="8" t="s">
        <v>2</v>
      </c>
      <c r="C129" s="11">
        <f>IF(ISBLANK(UVB!C70),"",UVB!C70)</f>
        <v>9.0730000000000004</v>
      </c>
      <c r="D129" s="6">
        <f>IF(ISBLANK(UVB!D70),"",UVB!D70)</f>
        <v>17.55</v>
      </c>
      <c r="E129" s="7">
        <f>IF(ISBLANK(UVB!E70),"",UVB!E70)</f>
        <v>17.55</v>
      </c>
    </row>
    <row r="130" spans="1:5" x14ac:dyDescent="0.25">
      <c r="A130" s="433"/>
      <c r="B130" s="9" t="s">
        <v>67</v>
      </c>
      <c r="C130" s="75">
        <f>IF(ISBLANK(UVB!C71),"",UVB!C71)</f>
        <v>3.01</v>
      </c>
      <c r="D130" s="76">
        <f>IF(ISBLANK(UVB!D71),"",UVB!D71)</f>
        <v>3.01</v>
      </c>
      <c r="E130" s="77">
        <f>IF(ISBLANK(UVB!E71),"",UVB!E71)</f>
        <v>3.01</v>
      </c>
    </row>
    <row r="131" spans="1:5" ht="15.75" thickBot="1" x14ac:dyDescent="0.3">
      <c r="A131" s="433"/>
      <c r="B131" s="9" t="s">
        <v>3</v>
      </c>
      <c r="C131" s="75" t="str">
        <f>IF(ISBLANK(UVB!C72),"",UVB!C72)</f>
        <v/>
      </c>
      <c r="D131" s="76" t="str">
        <f>IF(ISBLANK(UVB!D72),"",UVB!D72)</f>
        <v/>
      </c>
      <c r="E131" s="77" t="str">
        <f>IF(ISBLANK(UVB!E72),"",UVB!E72)</f>
        <v/>
      </c>
    </row>
    <row r="132" spans="1:5" x14ac:dyDescent="0.25">
      <c r="A132" s="432" t="s">
        <v>49</v>
      </c>
      <c r="B132" s="8" t="s">
        <v>2</v>
      </c>
      <c r="C132" s="11">
        <f>IF(ISBLANK(UVB!C73),"",UVB!C73)</f>
        <v>10.061999999999999</v>
      </c>
      <c r="D132" s="6">
        <f>IF(ISBLANK(UVB!D73),"",UVB!D73)</f>
        <v>19.350000000000001</v>
      </c>
      <c r="E132" s="7">
        <f>IF(ISBLANK(UVB!E73),"",UVB!E73)</f>
        <v>19.350000000000001</v>
      </c>
    </row>
    <row r="133" spans="1:5" x14ac:dyDescent="0.25">
      <c r="A133" s="433"/>
      <c r="B133" s="9" t="s">
        <v>67</v>
      </c>
      <c r="C133" s="75">
        <f>IF(ISBLANK(UVB!C74),"",UVB!C74)</f>
        <v>3.01</v>
      </c>
      <c r="D133" s="76">
        <f>IF(ISBLANK(UVB!D74),"",UVB!D74)</f>
        <v>3.01</v>
      </c>
      <c r="E133" s="77">
        <f>IF(ISBLANK(UVB!E74),"",UVB!E74)</f>
        <v>3.01</v>
      </c>
    </row>
    <row r="134" spans="1:5" ht="15.75" thickBot="1" x14ac:dyDescent="0.3">
      <c r="A134" s="433"/>
      <c r="B134" s="9" t="s">
        <v>3</v>
      </c>
      <c r="C134" s="75" t="str">
        <f>IF(ISBLANK(UVB!C75),"",UVB!C75)</f>
        <v/>
      </c>
      <c r="D134" s="76" t="str">
        <f>IF(ISBLANK(UVB!D75),"",UVB!D75)</f>
        <v/>
      </c>
      <c r="E134" s="77" t="str">
        <f>IF(ISBLANK(UVB!E75),"",UVB!E75)</f>
        <v/>
      </c>
    </row>
    <row r="135" spans="1:5" x14ac:dyDescent="0.25">
      <c r="A135" s="432" t="s">
        <v>85</v>
      </c>
      <c r="B135" s="8" t="s">
        <v>2</v>
      </c>
      <c r="C135" s="11" t="str">
        <f>IF(ISBLANK(UVB!C76),"",UVB!C76)</f>
        <v/>
      </c>
      <c r="D135" s="6" t="str">
        <f>IF(ISBLANK(UVB!D76),"",UVB!D76)</f>
        <v/>
      </c>
      <c r="E135" s="7">
        <f>IF(ISBLANK(UVB!E76),"",UVB!E76)</f>
        <v>19.350000000000001</v>
      </c>
    </row>
    <row r="136" spans="1:5" x14ac:dyDescent="0.25">
      <c r="A136" s="433"/>
      <c r="B136" s="9" t="s">
        <v>67</v>
      </c>
      <c r="C136" s="75" t="str">
        <f>IF(ISBLANK(UVB!C77),"",UVB!C77)</f>
        <v/>
      </c>
      <c r="D136" s="76" t="str">
        <f>IF(ISBLANK(UVB!D77),"",UVB!D77)</f>
        <v/>
      </c>
      <c r="E136" s="77">
        <f>IF(ISBLANK(UVB!E77),"",UVB!E77)</f>
        <v>3.01</v>
      </c>
    </row>
    <row r="137" spans="1:5" ht="15.75" thickBot="1" x14ac:dyDescent="0.3">
      <c r="A137" s="434"/>
      <c r="B137" s="10" t="s">
        <v>3</v>
      </c>
      <c r="C137" s="78" t="str">
        <f>IF(ISBLANK(UVB!C78),"",UVB!C78)</f>
        <v/>
      </c>
      <c r="D137" s="79" t="str">
        <f>IF(ISBLANK(UVB!D78),"",UVB!D78)</f>
        <v/>
      </c>
      <c r="E137" s="80" t="str">
        <f>IF(ISBLANK(UVB!E78),"",UVB!E78)</f>
        <v/>
      </c>
    </row>
    <row r="138" spans="1:5" ht="15.75" thickBot="1" x14ac:dyDescent="0.3"/>
    <row r="139" spans="1:5" ht="15.75" thickBot="1" x14ac:dyDescent="0.3">
      <c r="A139" s="467" t="s">
        <v>101</v>
      </c>
      <c r="B139" s="468"/>
      <c r="C139" s="468"/>
      <c r="D139" s="468"/>
      <c r="E139" s="487"/>
    </row>
    <row r="140" spans="1:5" ht="15.75" thickBot="1" x14ac:dyDescent="0.3">
      <c r="A140" s="5" t="s">
        <v>0</v>
      </c>
      <c r="B140" s="13" t="s">
        <v>19</v>
      </c>
      <c r="C140" s="467" t="s">
        <v>102</v>
      </c>
      <c r="D140" s="468"/>
      <c r="E140" s="487"/>
    </row>
    <row r="141" spans="1:5" x14ac:dyDescent="0.25">
      <c r="A141" s="446" t="s">
        <v>73</v>
      </c>
      <c r="B141" s="8" t="s">
        <v>2</v>
      </c>
      <c r="C141" s="488">
        <f>IF(ISBLANK(UVB!F7),"",UVB!F7)</f>
        <v>9.7200000000000006</v>
      </c>
      <c r="D141" s="489"/>
      <c r="E141" s="490"/>
    </row>
    <row r="142" spans="1:5" x14ac:dyDescent="0.25">
      <c r="A142" s="447"/>
      <c r="B142" s="9" t="s">
        <v>67</v>
      </c>
      <c r="C142" s="491">
        <f>IF(ISBLANK(UVB!F8),"",UVB!F8)</f>
        <v>3.01</v>
      </c>
      <c r="D142" s="492"/>
      <c r="E142" s="493"/>
    </row>
    <row r="143" spans="1:5" ht="15.75" thickBot="1" x14ac:dyDescent="0.3">
      <c r="A143" s="447"/>
      <c r="B143" s="9" t="s">
        <v>3</v>
      </c>
      <c r="C143" s="494">
        <f>IF(ISBLANK(UVB!F9),"",UVB!F9)</f>
        <v>0</v>
      </c>
      <c r="D143" s="495"/>
      <c r="E143" s="496"/>
    </row>
    <row r="144" spans="1:5" x14ac:dyDescent="0.25">
      <c r="A144" s="446" t="s">
        <v>74</v>
      </c>
      <c r="B144" s="8" t="s">
        <v>2</v>
      </c>
      <c r="C144" s="488">
        <f>IF(ISBLANK(UVB!F10),"",UVB!F10)</f>
        <v>17.98</v>
      </c>
      <c r="D144" s="489"/>
      <c r="E144" s="490"/>
    </row>
    <row r="145" spans="1:5" x14ac:dyDescent="0.25">
      <c r="A145" s="447"/>
      <c r="B145" s="9" t="s">
        <v>67</v>
      </c>
      <c r="C145" s="491">
        <f>IF(ISBLANK(UVB!F11),"",UVB!F11)</f>
        <v>3.01</v>
      </c>
      <c r="D145" s="492"/>
      <c r="E145" s="493"/>
    </row>
    <row r="146" spans="1:5" ht="15.75" thickBot="1" x14ac:dyDescent="0.3">
      <c r="A146" s="447"/>
      <c r="B146" s="9" t="s">
        <v>3</v>
      </c>
      <c r="C146" s="494" t="str">
        <f>IF(ISBLANK(UVB!F12),"",UVB!F12)</f>
        <v/>
      </c>
      <c r="D146" s="495"/>
      <c r="E146" s="496"/>
    </row>
    <row r="147" spans="1:5" x14ac:dyDescent="0.25">
      <c r="A147" s="432" t="s">
        <v>24</v>
      </c>
      <c r="B147" s="8" t="s">
        <v>2</v>
      </c>
      <c r="C147" s="488" t="str">
        <f>IF(ISBLANK(UVB!F13),"",UVB!F13)</f>
        <v/>
      </c>
      <c r="D147" s="489"/>
      <c r="E147" s="490"/>
    </row>
    <row r="148" spans="1:5" x14ac:dyDescent="0.25">
      <c r="A148" s="433"/>
      <c r="B148" s="9" t="s">
        <v>67</v>
      </c>
      <c r="C148" s="491" t="str">
        <f>IF(ISBLANK(UVB!F14),"",UVB!F14)</f>
        <v/>
      </c>
      <c r="D148" s="492"/>
      <c r="E148" s="493"/>
    </row>
    <row r="149" spans="1:5" ht="15.75" thickBot="1" x14ac:dyDescent="0.3">
      <c r="A149" s="433"/>
      <c r="B149" s="9" t="s">
        <v>3</v>
      </c>
      <c r="C149" s="494" t="str">
        <f>IF(ISBLANK(UVB!F15),"",UVB!F15)</f>
        <v/>
      </c>
      <c r="D149" s="495"/>
      <c r="E149" s="496"/>
    </row>
    <row r="150" spans="1:5" x14ac:dyDescent="0.25">
      <c r="A150" s="432" t="s">
        <v>75</v>
      </c>
      <c r="B150" s="8" t="s">
        <v>2</v>
      </c>
      <c r="C150" s="488" t="str">
        <f>IF(ISBLANK(UVB!F16),"",UVB!F16)</f>
        <v/>
      </c>
      <c r="D150" s="489"/>
      <c r="E150" s="490"/>
    </row>
    <row r="151" spans="1:5" x14ac:dyDescent="0.25">
      <c r="A151" s="433"/>
      <c r="B151" s="9" t="s">
        <v>67</v>
      </c>
      <c r="C151" s="491" t="str">
        <f>IF(ISBLANK(UVB!F17),"",UVB!F17)</f>
        <v/>
      </c>
      <c r="D151" s="492"/>
      <c r="E151" s="493"/>
    </row>
    <row r="152" spans="1:5" ht="15.75" thickBot="1" x14ac:dyDescent="0.3">
      <c r="A152" s="433"/>
      <c r="B152" s="9" t="s">
        <v>3</v>
      </c>
      <c r="C152" s="494" t="str">
        <f>IF(ISBLANK(UVB!F18),"",UVB!F18)</f>
        <v/>
      </c>
      <c r="D152" s="495"/>
      <c r="E152" s="496"/>
    </row>
    <row r="153" spans="1:5" x14ac:dyDescent="0.25">
      <c r="A153" s="432" t="s">
        <v>76</v>
      </c>
      <c r="B153" s="8" t="s">
        <v>2</v>
      </c>
      <c r="C153" s="488" t="str">
        <f>IF(ISBLANK(UVB!F19),"",UVB!F19)</f>
        <v/>
      </c>
      <c r="D153" s="489"/>
      <c r="E153" s="490"/>
    </row>
    <row r="154" spans="1:5" x14ac:dyDescent="0.25">
      <c r="A154" s="433"/>
      <c r="B154" s="9" t="s">
        <v>67</v>
      </c>
      <c r="C154" s="491" t="str">
        <f>IF(ISBLANK(UVB!F20),"",UVB!F20)</f>
        <v/>
      </c>
      <c r="D154" s="492"/>
      <c r="E154" s="493"/>
    </row>
    <row r="155" spans="1:5" ht="15.75" thickBot="1" x14ac:dyDescent="0.3">
      <c r="A155" s="433"/>
      <c r="B155" s="9" t="s">
        <v>3</v>
      </c>
      <c r="C155" s="494" t="str">
        <f>IF(ISBLANK(UVB!F21),"",UVB!F21)</f>
        <v/>
      </c>
      <c r="D155" s="495"/>
      <c r="E155" s="496"/>
    </row>
    <row r="156" spans="1:5" x14ac:dyDescent="0.25">
      <c r="A156" s="432" t="s">
        <v>77</v>
      </c>
      <c r="B156" s="8" t="s">
        <v>2</v>
      </c>
      <c r="C156" s="488">
        <f>IF(ISBLANK(UVB!F22),"",UVB!F22)</f>
        <v>6.37</v>
      </c>
      <c r="D156" s="489"/>
      <c r="E156" s="490"/>
    </row>
    <row r="157" spans="1:5" x14ac:dyDescent="0.25">
      <c r="A157" s="433"/>
      <c r="B157" s="9" t="s">
        <v>67</v>
      </c>
      <c r="C157" s="491">
        <f>IF(ISBLANK(UVB!F23),"",UVB!F23)</f>
        <v>3.01</v>
      </c>
      <c r="D157" s="492"/>
      <c r="E157" s="493"/>
    </row>
    <row r="158" spans="1:5" ht="15.75" thickBot="1" x14ac:dyDescent="0.3">
      <c r="A158" s="433"/>
      <c r="B158" s="9" t="s">
        <v>3</v>
      </c>
      <c r="C158" s="494" t="str">
        <f>IF(ISBLANK(UVB!F24),"",UVB!F24)</f>
        <v/>
      </c>
      <c r="D158" s="495"/>
      <c r="E158" s="496"/>
    </row>
    <row r="159" spans="1:5" x14ac:dyDescent="0.25">
      <c r="A159" s="432" t="s">
        <v>78</v>
      </c>
      <c r="B159" s="8" t="s">
        <v>2</v>
      </c>
      <c r="C159" s="488">
        <f>IF(ISBLANK(UVB!F25),"",UVB!F25)</f>
        <v>10.965</v>
      </c>
      <c r="D159" s="489"/>
      <c r="E159" s="490"/>
    </row>
    <row r="160" spans="1:5" x14ac:dyDescent="0.25">
      <c r="A160" s="433"/>
      <c r="B160" s="9" t="s">
        <v>67</v>
      </c>
      <c r="C160" s="491">
        <f>IF(ISBLANK(UVB!F26),"",UVB!F26)</f>
        <v>3.01</v>
      </c>
      <c r="D160" s="492"/>
      <c r="E160" s="493"/>
    </row>
    <row r="161" spans="1:5" ht="15.75" thickBot="1" x14ac:dyDescent="0.3">
      <c r="A161" s="433"/>
      <c r="B161" s="9" t="s">
        <v>3</v>
      </c>
      <c r="C161" s="494" t="str">
        <f>IF(ISBLANK(UVB!F27),"",UVB!F27)</f>
        <v/>
      </c>
      <c r="D161" s="495"/>
      <c r="E161" s="496"/>
    </row>
    <row r="162" spans="1:5" x14ac:dyDescent="0.25">
      <c r="A162" s="432" t="s">
        <v>79</v>
      </c>
      <c r="B162" s="8" t="s">
        <v>2</v>
      </c>
      <c r="C162" s="488">
        <f>IF(ISBLANK(UVB!F28),"",UVB!F28)</f>
        <v>10.965</v>
      </c>
      <c r="D162" s="489"/>
      <c r="E162" s="490"/>
    </row>
    <row r="163" spans="1:5" x14ac:dyDescent="0.25">
      <c r="A163" s="433"/>
      <c r="B163" s="9" t="s">
        <v>67</v>
      </c>
      <c r="C163" s="491">
        <f>IF(ISBLANK(UVB!F29),"",UVB!F29)</f>
        <v>3.01</v>
      </c>
      <c r="D163" s="492"/>
      <c r="E163" s="493"/>
    </row>
    <row r="164" spans="1:5" ht="15.75" thickBot="1" x14ac:dyDescent="0.3">
      <c r="A164" s="433"/>
      <c r="B164" s="9" t="s">
        <v>3</v>
      </c>
      <c r="C164" s="494" t="str">
        <f>IF(ISBLANK(UVB!F30),"",UVB!F30)</f>
        <v/>
      </c>
      <c r="D164" s="495"/>
      <c r="E164" s="496"/>
    </row>
    <row r="165" spans="1:5" x14ac:dyDescent="0.25">
      <c r="A165" s="432" t="s">
        <v>80</v>
      </c>
      <c r="B165" s="8" t="s">
        <v>2</v>
      </c>
      <c r="C165" s="488">
        <f>IF(ISBLANK(UVB!F31),"",UVB!F31)</f>
        <v>13.98</v>
      </c>
      <c r="D165" s="489"/>
      <c r="E165" s="490"/>
    </row>
    <row r="166" spans="1:5" x14ac:dyDescent="0.25">
      <c r="A166" s="433"/>
      <c r="B166" s="9" t="s">
        <v>67</v>
      </c>
      <c r="C166" s="491" t="str">
        <f>IF(ISBLANK(UVB!F32),"",UVB!F32)</f>
        <v/>
      </c>
      <c r="D166" s="492"/>
      <c r="E166" s="493"/>
    </row>
    <row r="167" spans="1:5" ht="15.75" thickBot="1" x14ac:dyDescent="0.3">
      <c r="A167" s="433"/>
      <c r="B167" s="9" t="s">
        <v>3</v>
      </c>
      <c r="C167" s="494" t="str">
        <f>IF(ISBLANK(UVB!F33),"",UVB!F33)</f>
        <v/>
      </c>
      <c r="D167" s="495"/>
      <c r="E167" s="496"/>
    </row>
    <row r="168" spans="1:5" x14ac:dyDescent="0.25">
      <c r="A168" s="438" t="s">
        <v>29</v>
      </c>
      <c r="B168" s="8" t="s">
        <v>2</v>
      </c>
      <c r="C168" s="488">
        <f>IF(ISBLANK(UVB!F34),"",UVB!F34)</f>
        <v>7.06</v>
      </c>
      <c r="D168" s="489"/>
      <c r="E168" s="490"/>
    </row>
    <row r="169" spans="1:5" x14ac:dyDescent="0.25">
      <c r="A169" s="439"/>
      <c r="B169" s="9" t="s">
        <v>67</v>
      </c>
      <c r="C169" s="491" t="str">
        <f>IF(ISBLANK(UVB!F35),"",UVB!F35)</f>
        <v/>
      </c>
      <c r="D169" s="492"/>
      <c r="E169" s="493"/>
    </row>
    <row r="170" spans="1:5" ht="15.75" thickBot="1" x14ac:dyDescent="0.3">
      <c r="A170" s="439"/>
      <c r="B170" s="9" t="s">
        <v>3</v>
      </c>
      <c r="C170" s="494" t="str">
        <f>IF(ISBLANK(UVB!F36),"",UVB!F36)</f>
        <v/>
      </c>
      <c r="D170" s="495"/>
      <c r="E170" s="496"/>
    </row>
    <row r="171" spans="1:5" x14ac:dyDescent="0.25">
      <c r="A171" s="432" t="s">
        <v>83</v>
      </c>
      <c r="B171" s="8" t="s">
        <v>2</v>
      </c>
      <c r="C171" s="488">
        <f>IF(ISBLANK(UVB!F37),"",UVB!F37)</f>
        <v>7.1219999999999999</v>
      </c>
      <c r="D171" s="489"/>
      <c r="E171" s="490"/>
    </row>
    <row r="172" spans="1:5" x14ac:dyDescent="0.25">
      <c r="A172" s="433"/>
      <c r="B172" s="9" t="s">
        <v>67</v>
      </c>
      <c r="C172" s="491" t="str">
        <f>IF(ISBLANK(UVB!F38),"",UVB!F38)</f>
        <v/>
      </c>
      <c r="D172" s="492"/>
      <c r="E172" s="493"/>
    </row>
    <row r="173" spans="1:5" ht="15.75" thickBot="1" x14ac:dyDescent="0.3">
      <c r="A173" s="433"/>
      <c r="B173" s="9" t="s">
        <v>3</v>
      </c>
      <c r="C173" s="494" t="str">
        <f>IF(ISBLANK(UVB!F39),"",UVB!F39)</f>
        <v/>
      </c>
      <c r="D173" s="495"/>
      <c r="E173" s="496"/>
    </row>
    <row r="174" spans="1:5" x14ac:dyDescent="0.25">
      <c r="A174" s="432" t="s">
        <v>82</v>
      </c>
      <c r="B174" s="8" t="s">
        <v>2</v>
      </c>
      <c r="C174" s="488">
        <f>IF(ISBLANK(UVB!F40),"",UVB!F40)</f>
        <v>8.48</v>
      </c>
      <c r="D174" s="489"/>
      <c r="E174" s="490"/>
    </row>
    <row r="175" spans="1:5" x14ac:dyDescent="0.25">
      <c r="A175" s="433"/>
      <c r="B175" s="9" t="s">
        <v>67</v>
      </c>
      <c r="C175" s="491">
        <f>IF(ISBLANK(UVB!F41),"",UVB!F41)</f>
        <v>3.01</v>
      </c>
      <c r="D175" s="492"/>
      <c r="E175" s="493"/>
    </row>
    <row r="176" spans="1:5" ht="15.75" thickBot="1" x14ac:dyDescent="0.3">
      <c r="A176" s="433"/>
      <c r="B176" s="9" t="s">
        <v>3</v>
      </c>
      <c r="C176" s="494" t="str">
        <f>IF(ISBLANK(UVB!F42),"",UVB!F42)</f>
        <v/>
      </c>
      <c r="D176" s="495"/>
      <c r="E176" s="496"/>
    </row>
    <row r="177" spans="1:5" x14ac:dyDescent="0.25">
      <c r="A177" s="432" t="s">
        <v>81</v>
      </c>
      <c r="B177" s="8" t="s">
        <v>2</v>
      </c>
      <c r="C177" s="488">
        <f>IF(ISBLANK(UVB!F43),"",UVB!F43)</f>
        <v>10.15</v>
      </c>
      <c r="D177" s="489"/>
      <c r="E177" s="490"/>
    </row>
    <row r="178" spans="1:5" x14ac:dyDescent="0.25">
      <c r="A178" s="433"/>
      <c r="B178" s="9" t="s">
        <v>67</v>
      </c>
      <c r="C178" s="491" t="str">
        <f>IF(ISBLANK(UVB!F44),"",UVB!F44)</f>
        <v/>
      </c>
      <c r="D178" s="492"/>
      <c r="E178" s="493"/>
    </row>
    <row r="179" spans="1:5" ht="15.75" thickBot="1" x14ac:dyDescent="0.3">
      <c r="A179" s="433"/>
      <c r="B179" s="9" t="s">
        <v>3</v>
      </c>
      <c r="C179" s="494" t="str">
        <f>IF(ISBLANK(UVB!F45),"",UVB!F45)</f>
        <v/>
      </c>
      <c r="D179" s="495"/>
      <c r="E179" s="496"/>
    </row>
    <row r="180" spans="1:5" x14ac:dyDescent="0.25">
      <c r="A180" s="432" t="s">
        <v>84</v>
      </c>
      <c r="B180" s="8" t="s">
        <v>2</v>
      </c>
      <c r="C180" s="488">
        <f>IF(ISBLANK(UVB!F46),"",UVB!F46)</f>
        <v>14.37</v>
      </c>
      <c r="D180" s="489"/>
      <c r="E180" s="490"/>
    </row>
    <row r="181" spans="1:5" x14ac:dyDescent="0.25">
      <c r="A181" s="433"/>
      <c r="B181" s="9" t="s">
        <v>67</v>
      </c>
      <c r="C181" s="491">
        <f>IF(ISBLANK(UVB!F47),"",UVB!F47)</f>
        <v>3.01</v>
      </c>
      <c r="D181" s="492"/>
      <c r="E181" s="493"/>
    </row>
    <row r="182" spans="1:5" ht="15.75" thickBot="1" x14ac:dyDescent="0.3">
      <c r="A182" s="433"/>
      <c r="B182" s="9" t="s">
        <v>3</v>
      </c>
      <c r="C182" s="494" t="str">
        <f>IF(ISBLANK(UVB!F48),"",UVB!F48)</f>
        <v/>
      </c>
      <c r="D182" s="495"/>
      <c r="E182" s="496"/>
    </row>
    <row r="183" spans="1:5" x14ac:dyDescent="0.25">
      <c r="A183" s="432" t="s">
        <v>40</v>
      </c>
      <c r="B183" s="8" t="s">
        <v>2</v>
      </c>
      <c r="C183" s="488">
        <f>IF(ISBLANK(UVB!F49),"",UVB!F49)</f>
        <v>0</v>
      </c>
      <c r="D183" s="489"/>
      <c r="E183" s="490"/>
    </row>
    <row r="184" spans="1:5" x14ac:dyDescent="0.25">
      <c r="A184" s="433"/>
      <c r="B184" s="9" t="s">
        <v>67</v>
      </c>
      <c r="C184" s="491" t="str">
        <f>IF(ISBLANK(UVB!F50),"",UVB!F50)</f>
        <v/>
      </c>
      <c r="D184" s="492"/>
      <c r="E184" s="493"/>
    </row>
    <row r="185" spans="1:5" ht="15.75" thickBot="1" x14ac:dyDescent="0.3">
      <c r="A185" s="433"/>
      <c r="B185" s="9" t="s">
        <v>3</v>
      </c>
      <c r="C185" s="494" t="str">
        <f>IF(ISBLANK(UVB!F51),"",UVB!F51)</f>
        <v/>
      </c>
      <c r="D185" s="495"/>
      <c r="E185" s="496"/>
    </row>
    <row r="186" spans="1:5" x14ac:dyDescent="0.25">
      <c r="A186" s="432" t="s">
        <v>41</v>
      </c>
      <c r="B186" s="8" t="s">
        <v>2</v>
      </c>
      <c r="C186" s="488" t="str">
        <f>IF(ISBLANK(UVB!F52),"",UVB!F52)</f>
        <v/>
      </c>
      <c r="D186" s="489"/>
      <c r="E186" s="490"/>
    </row>
    <row r="187" spans="1:5" x14ac:dyDescent="0.25">
      <c r="A187" s="433"/>
      <c r="B187" s="9" t="s">
        <v>67</v>
      </c>
      <c r="C187" s="491" t="str">
        <f>IF(ISBLANK(UVB!F53),"",UVB!F53)</f>
        <v/>
      </c>
      <c r="D187" s="492"/>
      <c r="E187" s="493"/>
    </row>
    <row r="188" spans="1:5" ht="15.75" thickBot="1" x14ac:dyDescent="0.3">
      <c r="A188" s="433"/>
      <c r="B188" s="9" t="s">
        <v>3</v>
      </c>
      <c r="C188" s="494" t="str">
        <f>IF(ISBLANK(UVB!F54),"",UVB!F54)</f>
        <v/>
      </c>
      <c r="D188" s="495"/>
      <c r="E188" s="496"/>
    </row>
    <row r="189" spans="1:5" x14ac:dyDescent="0.25">
      <c r="A189" s="432" t="s">
        <v>42</v>
      </c>
      <c r="B189" s="8" t="s">
        <v>2</v>
      </c>
      <c r="C189" s="488" t="str">
        <f>IF(ISBLANK(UVB!F55),"",UVB!F55)</f>
        <v/>
      </c>
      <c r="D189" s="489"/>
      <c r="E189" s="490"/>
    </row>
    <row r="190" spans="1:5" x14ac:dyDescent="0.25">
      <c r="A190" s="433"/>
      <c r="B190" s="9" t="s">
        <v>67</v>
      </c>
      <c r="C190" s="491" t="str">
        <f>IF(ISBLANK(UVB!F56),"",UVB!F56)</f>
        <v/>
      </c>
      <c r="D190" s="492"/>
      <c r="E190" s="493"/>
    </row>
    <row r="191" spans="1:5" ht="15.75" thickBot="1" x14ac:dyDescent="0.3">
      <c r="A191" s="433"/>
      <c r="B191" s="9" t="s">
        <v>3</v>
      </c>
      <c r="C191" s="494" t="str">
        <f>IF(ISBLANK(UVB!F57),"",UVB!F57)</f>
        <v/>
      </c>
      <c r="D191" s="495"/>
      <c r="E191" s="496"/>
    </row>
    <row r="192" spans="1:5" x14ac:dyDescent="0.25">
      <c r="A192" s="444" t="s">
        <v>95</v>
      </c>
      <c r="B192" s="8" t="s">
        <v>2</v>
      </c>
      <c r="C192" s="488">
        <f>IF(ISBLANK(UVB!F58),"",UVB!F58)</f>
        <v>19.91</v>
      </c>
      <c r="D192" s="489"/>
      <c r="E192" s="490"/>
    </row>
    <row r="193" spans="1:5" x14ac:dyDescent="0.25">
      <c r="A193" s="445"/>
      <c r="B193" s="9" t="s">
        <v>67</v>
      </c>
      <c r="C193" s="491">
        <f>IF(ISBLANK(UVB!F59),"",UVB!F59)</f>
        <v>3.01</v>
      </c>
      <c r="D193" s="492"/>
      <c r="E193" s="493"/>
    </row>
    <row r="194" spans="1:5" ht="15.75" thickBot="1" x14ac:dyDescent="0.3">
      <c r="A194" s="445"/>
      <c r="B194" s="9" t="s">
        <v>3</v>
      </c>
      <c r="C194" s="494" t="str">
        <f>IF(ISBLANK(UVB!F60),"",UVB!F60)</f>
        <v/>
      </c>
      <c r="D194" s="495"/>
      <c r="E194" s="496"/>
    </row>
    <row r="195" spans="1:5" x14ac:dyDescent="0.25">
      <c r="A195" s="432" t="s">
        <v>45</v>
      </c>
      <c r="B195" s="8" t="s">
        <v>2</v>
      </c>
      <c r="C195" s="488" t="str">
        <f>IF(ISBLANK(UVB!F61),"",UVB!F61)</f>
        <v/>
      </c>
      <c r="D195" s="489"/>
      <c r="E195" s="490"/>
    </row>
    <row r="196" spans="1:5" x14ac:dyDescent="0.25">
      <c r="A196" s="433"/>
      <c r="B196" s="9" t="s">
        <v>67</v>
      </c>
      <c r="C196" s="491" t="str">
        <f>IF(ISBLANK(UVB!F62),"",UVB!F62)</f>
        <v/>
      </c>
      <c r="D196" s="492"/>
      <c r="E196" s="493"/>
    </row>
    <row r="197" spans="1:5" ht="15.75" thickBot="1" x14ac:dyDescent="0.3">
      <c r="A197" s="433"/>
      <c r="B197" s="9" t="s">
        <v>3</v>
      </c>
      <c r="C197" s="494" t="str">
        <f>IF(ISBLANK(UVB!F63),"",UVB!F63)</f>
        <v/>
      </c>
      <c r="D197" s="495"/>
      <c r="E197" s="496"/>
    </row>
    <row r="198" spans="1:5" x14ac:dyDescent="0.25">
      <c r="A198" s="432" t="s">
        <v>46</v>
      </c>
      <c r="B198" s="8" t="s">
        <v>2</v>
      </c>
      <c r="C198" s="488">
        <f>IF(ISBLANK(UVB!F64),"",UVB!F64)</f>
        <v>19.91</v>
      </c>
      <c r="D198" s="489"/>
      <c r="E198" s="490"/>
    </row>
    <row r="199" spans="1:5" x14ac:dyDescent="0.25">
      <c r="A199" s="433"/>
      <c r="B199" s="9" t="s">
        <v>67</v>
      </c>
      <c r="C199" s="491">
        <f>IF(ISBLANK(UVB!F65),"",UVB!F65)</f>
        <v>3.01</v>
      </c>
      <c r="D199" s="492"/>
      <c r="E199" s="493"/>
    </row>
    <row r="200" spans="1:5" ht="15.75" thickBot="1" x14ac:dyDescent="0.3">
      <c r="A200" s="433"/>
      <c r="B200" s="9" t="s">
        <v>3</v>
      </c>
      <c r="C200" s="494" t="str">
        <f>IF(ISBLANK(UVB!F66),"",UVB!F66)</f>
        <v/>
      </c>
      <c r="D200" s="495"/>
      <c r="E200" s="496"/>
    </row>
    <row r="201" spans="1:5" x14ac:dyDescent="0.25">
      <c r="A201" s="432" t="s">
        <v>47</v>
      </c>
      <c r="B201" s="8" t="s">
        <v>2</v>
      </c>
      <c r="C201" s="488">
        <f>IF(ISBLANK(UVB!F67),"",UVB!F67)</f>
        <v>17.55</v>
      </c>
      <c r="D201" s="489"/>
      <c r="E201" s="490"/>
    </row>
    <row r="202" spans="1:5" x14ac:dyDescent="0.25">
      <c r="A202" s="433"/>
      <c r="B202" s="9" t="s">
        <v>67</v>
      </c>
      <c r="C202" s="491">
        <f>IF(ISBLANK(UVB!F68),"",UVB!F68)</f>
        <v>3.01</v>
      </c>
      <c r="D202" s="492"/>
      <c r="E202" s="493"/>
    </row>
    <row r="203" spans="1:5" ht="15.75" thickBot="1" x14ac:dyDescent="0.3">
      <c r="A203" s="433"/>
      <c r="B203" s="9" t="s">
        <v>3</v>
      </c>
      <c r="C203" s="494" t="str">
        <f>IF(ISBLANK(UVB!F69),"",UVB!F69)</f>
        <v/>
      </c>
      <c r="D203" s="495"/>
      <c r="E203" s="496"/>
    </row>
    <row r="204" spans="1:5" x14ac:dyDescent="0.25">
      <c r="A204" s="432" t="s">
        <v>48</v>
      </c>
      <c r="B204" s="8" t="s">
        <v>2</v>
      </c>
      <c r="C204" s="488">
        <f>IF(ISBLANK(UVB!F70),"",UVB!F70)</f>
        <v>17.55</v>
      </c>
      <c r="D204" s="489"/>
      <c r="E204" s="490"/>
    </row>
    <row r="205" spans="1:5" x14ac:dyDescent="0.25">
      <c r="A205" s="433"/>
      <c r="B205" s="9" t="s">
        <v>67</v>
      </c>
      <c r="C205" s="491">
        <f>IF(ISBLANK(UVB!F71),"",UVB!F71)</f>
        <v>3.01</v>
      </c>
      <c r="D205" s="492"/>
      <c r="E205" s="493"/>
    </row>
    <row r="206" spans="1:5" ht="15.75" thickBot="1" x14ac:dyDescent="0.3">
      <c r="A206" s="433"/>
      <c r="B206" s="9" t="s">
        <v>3</v>
      </c>
      <c r="C206" s="494" t="str">
        <f>IF(ISBLANK(UVB!F72),"",UVB!F72)</f>
        <v/>
      </c>
      <c r="D206" s="495"/>
      <c r="E206" s="496"/>
    </row>
    <row r="207" spans="1:5" x14ac:dyDescent="0.25">
      <c r="A207" s="432" t="s">
        <v>49</v>
      </c>
      <c r="B207" s="8" t="s">
        <v>2</v>
      </c>
      <c r="C207" s="488" t="str">
        <f>IF(ISBLANK(UVB!F73),"",UVB!F73)</f>
        <v/>
      </c>
      <c r="D207" s="489"/>
      <c r="E207" s="490"/>
    </row>
    <row r="208" spans="1:5" x14ac:dyDescent="0.25">
      <c r="A208" s="433"/>
      <c r="B208" s="9" t="s">
        <v>67</v>
      </c>
      <c r="C208" s="491" t="str">
        <f>IF(ISBLANK(UVB!F74),"",UVB!F74)</f>
        <v/>
      </c>
      <c r="D208" s="492"/>
      <c r="E208" s="493"/>
    </row>
    <row r="209" spans="1:5" ht="15.75" thickBot="1" x14ac:dyDescent="0.3">
      <c r="A209" s="433"/>
      <c r="B209" s="9" t="s">
        <v>3</v>
      </c>
      <c r="C209" s="494" t="str">
        <f>IF(ISBLANK(UVB!F75),"",UVB!F75)</f>
        <v/>
      </c>
      <c r="D209" s="495"/>
      <c r="E209" s="496"/>
    </row>
    <row r="210" spans="1:5" x14ac:dyDescent="0.25">
      <c r="A210" s="432" t="s">
        <v>85</v>
      </c>
      <c r="B210" s="8" t="s">
        <v>2</v>
      </c>
      <c r="C210" s="488" t="str">
        <f>IF(ISBLANK(UVB!F76),"",UVB!F76)</f>
        <v/>
      </c>
      <c r="D210" s="489"/>
      <c r="E210" s="490"/>
    </row>
    <row r="211" spans="1:5" x14ac:dyDescent="0.25">
      <c r="A211" s="433"/>
      <c r="B211" s="9" t="s">
        <v>67</v>
      </c>
      <c r="C211" s="491" t="str">
        <f>IF(ISBLANK(UVB!F77),"",UVB!F77)</f>
        <v/>
      </c>
      <c r="D211" s="492"/>
      <c r="E211" s="493"/>
    </row>
    <row r="212" spans="1:5" ht="15.75" thickBot="1" x14ac:dyDescent="0.3">
      <c r="A212" s="434"/>
      <c r="B212" s="10" t="s">
        <v>3</v>
      </c>
      <c r="C212" s="494" t="str">
        <f>IF(ISBLANK(UVB!F78),"",UVB!F78)</f>
        <v/>
      </c>
      <c r="D212" s="495"/>
      <c r="E212" s="496"/>
    </row>
    <row r="213" spans="1:5" ht="15.75" thickBot="1" x14ac:dyDescent="0.3"/>
    <row r="214" spans="1:5" ht="15.75" thickBot="1" x14ac:dyDescent="0.3">
      <c r="A214" s="467" t="s">
        <v>103</v>
      </c>
      <c r="B214" s="468"/>
      <c r="C214" s="468"/>
      <c r="D214" s="468"/>
      <c r="E214" s="487"/>
    </row>
    <row r="215" spans="1:5" ht="15.75" thickBot="1" x14ac:dyDescent="0.3">
      <c r="A215" s="5" t="s">
        <v>0</v>
      </c>
      <c r="B215" s="13" t="s">
        <v>19</v>
      </c>
      <c r="C215" s="467" t="s">
        <v>14</v>
      </c>
      <c r="D215" s="468"/>
      <c r="E215" s="487"/>
    </row>
    <row r="216" spans="1:5" x14ac:dyDescent="0.25">
      <c r="A216" s="446" t="s">
        <v>73</v>
      </c>
      <c r="B216" s="8" t="s">
        <v>2</v>
      </c>
      <c r="C216" s="488">
        <f>IF(ISBLANK(UVB!G7),"",UVB!G7)</f>
        <v>9.7200000000000006</v>
      </c>
      <c r="D216" s="489"/>
      <c r="E216" s="490"/>
    </row>
    <row r="217" spans="1:5" x14ac:dyDescent="0.25">
      <c r="A217" s="447"/>
      <c r="B217" s="9" t="s">
        <v>67</v>
      </c>
      <c r="C217" s="491">
        <f>IF(ISBLANK(UVB!G8),"",UVB!G8)</f>
        <v>3.01</v>
      </c>
      <c r="D217" s="492"/>
      <c r="E217" s="493"/>
    </row>
    <row r="218" spans="1:5" ht="15.75" thickBot="1" x14ac:dyDescent="0.3">
      <c r="A218" s="447"/>
      <c r="B218" s="9" t="s">
        <v>3</v>
      </c>
      <c r="C218" s="494">
        <f>IF(ISBLANK(UVB!G9),"",UVB!G9)</f>
        <v>4.1369999999999996</v>
      </c>
      <c r="D218" s="495"/>
      <c r="E218" s="496"/>
    </row>
    <row r="219" spans="1:5" x14ac:dyDescent="0.25">
      <c r="A219" s="446" t="s">
        <v>74</v>
      </c>
      <c r="B219" s="8" t="s">
        <v>2</v>
      </c>
      <c r="C219" s="488">
        <f>IF(ISBLANK(UVB!G10),"",UVB!G10)</f>
        <v>17.98</v>
      </c>
      <c r="D219" s="489"/>
      <c r="E219" s="490"/>
    </row>
    <row r="220" spans="1:5" x14ac:dyDescent="0.25">
      <c r="A220" s="447"/>
      <c r="B220" s="9" t="s">
        <v>67</v>
      </c>
      <c r="C220" s="491">
        <f>IF(ISBLANK(UVB!G11),"",UVB!G11)</f>
        <v>3.01</v>
      </c>
      <c r="D220" s="492"/>
      <c r="E220" s="493"/>
    </row>
    <row r="221" spans="1:5" ht="15.75" thickBot="1" x14ac:dyDescent="0.3">
      <c r="A221" s="447"/>
      <c r="B221" s="9" t="s">
        <v>3</v>
      </c>
      <c r="C221" s="494" t="str">
        <f>IF(ISBLANK(UVB!G12),"",UVB!G12)</f>
        <v/>
      </c>
      <c r="D221" s="495"/>
      <c r="E221" s="496"/>
    </row>
    <row r="222" spans="1:5" x14ac:dyDescent="0.25">
      <c r="A222" s="432" t="s">
        <v>24</v>
      </c>
      <c r="B222" s="8" t="s">
        <v>2</v>
      </c>
      <c r="C222" s="488" t="str">
        <f>IF(ISBLANK(UVB!G13),"",UVB!G13)</f>
        <v/>
      </c>
      <c r="D222" s="489"/>
      <c r="E222" s="490"/>
    </row>
    <row r="223" spans="1:5" x14ac:dyDescent="0.25">
      <c r="A223" s="433"/>
      <c r="B223" s="9" t="s">
        <v>67</v>
      </c>
      <c r="C223" s="491" t="str">
        <f>IF(ISBLANK(UVB!G14),"",UVB!G14)</f>
        <v/>
      </c>
      <c r="D223" s="492"/>
      <c r="E223" s="493"/>
    </row>
    <row r="224" spans="1:5" ht="15.75" thickBot="1" x14ac:dyDescent="0.3">
      <c r="A224" s="433"/>
      <c r="B224" s="9" t="s">
        <v>3</v>
      </c>
      <c r="C224" s="494" t="str">
        <f>IF(ISBLANK(UVB!G15),"",UVB!G15)</f>
        <v/>
      </c>
      <c r="D224" s="495"/>
      <c r="E224" s="496"/>
    </row>
    <row r="225" spans="1:5" x14ac:dyDescent="0.25">
      <c r="A225" s="432" t="s">
        <v>75</v>
      </c>
      <c r="B225" s="8" t="s">
        <v>2</v>
      </c>
      <c r="C225" s="488" t="str">
        <f>IF(ISBLANK(UVB!G16),"",UVB!G16)</f>
        <v/>
      </c>
      <c r="D225" s="489"/>
      <c r="E225" s="490"/>
    </row>
    <row r="226" spans="1:5" x14ac:dyDescent="0.25">
      <c r="A226" s="433"/>
      <c r="B226" s="9" t="s">
        <v>67</v>
      </c>
      <c r="C226" s="491" t="str">
        <f>IF(ISBLANK(UVB!G17),"",UVB!G17)</f>
        <v/>
      </c>
      <c r="D226" s="492"/>
      <c r="E226" s="493"/>
    </row>
    <row r="227" spans="1:5" ht="15.75" thickBot="1" x14ac:dyDescent="0.3">
      <c r="A227" s="433"/>
      <c r="B227" s="9" t="s">
        <v>3</v>
      </c>
      <c r="C227" s="494" t="str">
        <f>IF(ISBLANK(UVB!G18),"",UVB!G18)</f>
        <v/>
      </c>
      <c r="D227" s="495"/>
      <c r="E227" s="496"/>
    </row>
    <row r="228" spans="1:5" x14ac:dyDescent="0.25">
      <c r="A228" s="432" t="s">
        <v>76</v>
      </c>
      <c r="B228" s="8" t="s">
        <v>2</v>
      </c>
      <c r="C228" s="488">
        <f>IF(ISBLANK(UVB!G19),"",UVB!G19)</f>
        <v>11.44</v>
      </c>
      <c r="D228" s="489"/>
      <c r="E228" s="490"/>
    </row>
    <row r="229" spans="1:5" x14ac:dyDescent="0.25">
      <c r="A229" s="433"/>
      <c r="B229" s="9" t="s">
        <v>67</v>
      </c>
      <c r="C229" s="491" t="str">
        <f>IF(ISBLANK(UVB!G20),"",UVB!G20)</f>
        <v/>
      </c>
      <c r="D229" s="492"/>
      <c r="E229" s="493"/>
    </row>
    <row r="230" spans="1:5" ht="15.75" thickBot="1" x14ac:dyDescent="0.3">
      <c r="A230" s="433"/>
      <c r="B230" s="9" t="s">
        <v>3</v>
      </c>
      <c r="C230" s="494">
        <f>IF(ISBLANK(UVB!G21),"",UVB!G21)</f>
        <v>4.1369999999999996</v>
      </c>
      <c r="D230" s="495"/>
      <c r="E230" s="496"/>
    </row>
    <row r="231" spans="1:5" x14ac:dyDescent="0.25">
      <c r="A231" s="432" t="s">
        <v>77</v>
      </c>
      <c r="B231" s="8" t="s">
        <v>2</v>
      </c>
      <c r="C231" s="488">
        <f>IF(ISBLANK(UVB!G22),"",UVB!G22)</f>
        <v>6.3639999999999999</v>
      </c>
      <c r="D231" s="489"/>
      <c r="E231" s="490"/>
    </row>
    <row r="232" spans="1:5" x14ac:dyDescent="0.25">
      <c r="A232" s="433"/>
      <c r="B232" s="9" t="s">
        <v>67</v>
      </c>
      <c r="C232" s="491">
        <f>IF(ISBLANK(UVB!G23),"",UVB!G23)</f>
        <v>3.01</v>
      </c>
      <c r="D232" s="492"/>
      <c r="E232" s="493"/>
    </row>
    <row r="233" spans="1:5" ht="15.75" thickBot="1" x14ac:dyDescent="0.3">
      <c r="A233" s="433"/>
      <c r="B233" s="9" t="s">
        <v>3</v>
      </c>
      <c r="C233" s="494" t="str">
        <f>IF(ISBLANK(UVB!G24),"",UVB!G24)</f>
        <v/>
      </c>
      <c r="D233" s="495"/>
      <c r="E233" s="496"/>
    </row>
    <row r="234" spans="1:5" x14ac:dyDescent="0.25">
      <c r="A234" s="432" t="s">
        <v>78</v>
      </c>
      <c r="B234" s="8" t="s">
        <v>2</v>
      </c>
      <c r="C234" s="488">
        <f>IF(ISBLANK(UVB!G25),"",UVB!G25)</f>
        <v>10.97</v>
      </c>
      <c r="D234" s="489"/>
      <c r="E234" s="490"/>
    </row>
    <row r="235" spans="1:5" x14ac:dyDescent="0.25">
      <c r="A235" s="433"/>
      <c r="B235" s="9" t="s">
        <v>67</v>
      </c>
      <c r="C235" s="491">
        <f>IF(ISBLANK(UVB!G26),"",UVB!G26)</f>
        <v>3.01</v>
      </c>
      <c r="D235" s="492"/>
      <c r="E235" s="493"/>
    </row>
    <row r="236" spans="1:5" ht="15.75" thickBot="1" x14ac:dyDescent="0.3">
      <c r="A236" s="433"/>
      <c r="B236" s="9" t="s">
        <v>3</v>
      </c>
      <c r="C236" s="494" t="str">
        <f>IF(ISBLANK(UVB!G27),"",UVB!G27)</f>
        <v/>
      </c>
      <c r="D236" s="495"/>
      <c r="E236" s="496"/>
    </row>
    <row r="237" spans="1:5" x14ac:dyDescent="0.25">
      <c r="A237" s="432" t="s">
        <v>79</v>
      </c>
      <c r="B237" s="8" t="s">
        <v>2</v>
      </c>
      <c r="C237" s="488">
        <f>IF(ISBLANK(UVB!G28),"",UVB!G28)</f>
        <v>10.97</v>
      </c>
      <c r="D237" s="489"/>
      <c r="E237" s="490"/>
    </row>
    <row r="238" spans="1:5" x14ac:dyDescent="0.25">
      <c r="A238" s="433"/>
      <c r="B238" s="9" t="s">
        <v>67</v>
      </c>
      <c r="C238" s="491">
        <f>IF(ISBLANK(UVB!G29),"",UVB!G29)</f>
        <v>3.01</v>
      </c>
      <c r="D238" s="492"/>
      <c r="E238" s="493"/>
    </row>
    <row r="239" spans="1:5" ht="15.75" thickBot="1" x14ac:dyDescent="0.3">
      <c r="A239" s="433"/>
      <c r="B239" s="9" t="s">
        <v>3</v>
      </c>
      <c r="C239" s="494" t="str">
        <f>IF(ISBLANK(UVB!G30),"",UVB!G30)</f>
        <v/>
      </c>
      <c r="D239" s="495"/>
      <c r="E239" s="496"/>
    </row>
    <row r="240" spans="1:5" x14ac:dyDescent="0.25">
      <c r="A240" s="432" t="s">
        <v>80</v>
      </c>
      <c r="B240" s="8" t="s">
        <v>2</v>
      </c>
      <c r="C240" s="488">
        <f>IF(ISBLANK(UVB!G31),"",UVB!G31)</f>
        <v>13.98</v>
      </c>
      <c r="D240" s="489"/>
      <c r="E240" s="490"/>
    </row>
    <row r="241" spans="1:5" x14ac:dyDescent="0.25">
      <c r="A241" s="433"/>
      <c r="B241" s="9" t="s">
        <v>67</v>
      </c>
      <c r="C241" s="491" t="str">
        <f>IF(ISBLANK(UVB!G32),"",UVB!G32)</f>
        <v/>
      </c>
      <c r="D241" s="492"/>
      <c r="E241" s="493"/>
    </row>
    <row r="242" spans="1:5" ht="15.75" thickBot="1" x14ac:dyDescent="0.3">
      <c r="A242" s="433"/>
      <c r="B242" s="9" t="s">
        <v>3</v>
      </c>
      <c r="C242" s="494" t="str">
        <f>IF(ISBLANK(UVB!G33),"",UVB!G33)</f>
        <v/>
      </c>
      <c r="D242" s="495"/>
      <c r="E242" s="496"/>
    </row>
    <row r="243" spans="1:5" x14ac:dyDescent="0.25">
      <c r="A243" s="438" t="s">
        <v>29</v>
      </c>
      <c r="B243" s="8" t="s">
        <v>2</v>
      </c>
      <c r="C243" s="488">
        <f>IF(ISBLANK(UVB!G34),"",UVB!G34)</f>
        <v>7.06</v>
      </c>
      <c r="D243" s="489"/>
      <c r="E243" s="490"/>
    </row>
    <row r="244" spans="1:5" x14ac:dyDescent="0.25">
      <c r="A244" s="439"/>
      <c r="B244" s="9" t="s">
        <v>67</v>
      </c>
      <c r="C244" s="491" t="str">
        <f>IF(ISBLANK(UVB!G35),"",UVB!G35)</f>
        <v/>
      </c>
      <c r="D244" s="492"/>
      <c r="E244" s="493"/>
    </row>
    <row r="245" spans="1:5" ht="15.75" thickBot="1" x14ac:dyDescent="0.3">
      <c r="A245" s="439"/>
      <c r="B245" s="9" t="s">
        <v>3</v>
      </c>
      <c r="C245" s="494" t="str">
        <f>IF(ISBLANK(UVB!G36),"",UVB!G36)</f>
        <v/>
      </c>
      <c r="D245" s="495"/>
      <c r="E245" s="496"/>
    </row>
    <row r="246" spans="1:5" x14ac:dyDescent="0.25">
      <c r="A246" s="432" t="s">
        <v>83</v>
      </c>
      <c r="B246" s="8" t="s">
        <v>2</v>
      </c>
      <c r="C246" s="488">
        <f>IF(ISBLANK(UVB!G37),"",UVB!G37)</f>
        <v>7.1219999999999999</v>
      </c>
      <c r="D246" s="489"/>
      <c r="E246" s="490"/>
    </row>
    <row r="247" spans="1:5" x14ac:dyDescent="0.25">
      <c r="A247" s="433"/>
      <c r="B247" s="9" t="s">
        <v>67</v>
      </c>
      <c r="C247" s="491" t="str">
        <f>IF(ISBLANK(UVB!G38),"",UVB!G38)</f>
        <v/>
      </c>
      <c r="D247" s="492"/>
      <c r="E247" s="493"/>
    </row>
    <row r="248" spans="1:5" ht="15.75" thickBot="1" x14ac:dyDescent="0.3">
      <c r="A248" s="433"/>
      <c r="B248" s="9" t="s">
        <v>3</v>
      </c>
      <c r="C248" s="494" t="str">
        <f>IF(ISBLANK(UVB!G39),"",UVB!G39)</f>
        <v/>
      </c>
      <c r="D248" s="495"/>
      <c r="E248" s="496"/>
    </row>
    <row r="249" spans="1:5" x14ac:dyDescent="0.25">
      <c r="A249" s="432" t="s">
        <v>82</v>
      </c>
      <c r="B249" s="8" t="s">
        <v>2</v>
      </c>
      <c r="C249" s="488">
        <f>IF(ISBLANK(UVB!G40),"",UVB!G40)</f>
        <v>8.4710000000000001</v>
      </c>
      <c r="D249" s="489"/>
      <c r="E249" s="490"/>
    </row>
    <row r="250" spans="1:5" x14ac:dyDescent="0.25">
      <c r="A250" s="433"/>
      <c r="B250" s="9" t="s">
        <v>67</v>
      </c>
      <c r="C250" s="491">
        <f>IF(ISBLANK(UVB!G41),"",UVB!G41)</f>
        <v>3.01</v>
      </c>
      <c r="D250" s="492"/>
      <c r="E250" s="493"/>
    </row>
    <row r="251" spans="1:5" ht="15.75" thickBot="1" x14ac:dyDescent="0.3">
      <c r="A251" s="433"/>
      <c r="B251" s="9" t="s">
        <v>3</v>
      </c>
      <c r="C251" s="494">
        <f>IF(ISBLANK(UVB!G42),"",UVB!G42)</f>
        <v>4.1369999999999996</v>
      </c>
      <c r="D251" s="495"/>
      <c r="E251" s="496"/>
    </row>
    <row r="252" spans="1:5" x14ac:dyDescent="0.25">
      <c r="A252" s="432" t="s">
        <v>81</v>
      </c>
      <c r="B252" s="8" t="s">
        <v>2</v>
      </c>
      <c r="C252" s="488">
        <f>IF(ISBLANK(UVB!G43),"",UVB!G43)</f>
        <v>10.148</v>
      </c>
      <c r="D252" s="489"/>
      <c r="E252" s="490"/>
    </row>
    <row r="253" spans="1:5" x14ac:dyDescent="0.25">
      <c r="A253" s="433"/>
      <c r="B253" s="9" t="s">
        <v>67</v>
      </c>
      <c r="C253" s="491" t="str">
        <f>IF(ISBLANK(UVB!G44),"",UVB!G44)</f>
        <v/>
      </c>
      <c r="D253" s="492"/>
      <c r="E253" s="493"/>
    </row>
    <row r="254" spans="1:5" ht="15.75" thickBot="1" x14ac:dyDescent="0.3">
      <c r="A254" s="433"/>
      <c r="B254" s="9" t="s">
        <v>3</v>
      </c>
      <c r="C254" s="494" t="str">
        <f>IF(ISBLANK(UVB!G45),"",UVB!G45)</f>
        <v/>
      </c>
      <c r="D254" s="495"/>
      <c r="E254" s="496"/>
    </row>
    <row r="255" spans="1:5" x14ac:dyDescent="0.25">
      <c r="A255" s="432" t="s">
        <v>84</v>
      </c>
      <c r="B255" s="8" t="s">
        <v>2</v>
      </c>
      <c r="C255" s="488">
        <f>IF(ISBLANK(UVB!G46),"",UVB!G46)</f>
        <v>14.362</v>
      </c>
      <c r="D255" s="489"/>
      <c r="E255" s="490"/>
    </row>
    <row r="256" spans="1:5" x14ac:dyDescent="0.25">
      <c r="A256" s="433"/>
      <c r="B256" s="9" t="s">
        <v>67</v>
      </c>
      <c r="C256" s="491">
        <f>IF(ISBLANK(UVB!G47),"",UVB!G47)</f>
        <v>3.01</v>
      </c>
      <c r="D256" s="492"/>
      <c r="E256" s="493"/>
    </row>
    <row r="257" spans="1:5" ht="15.75" thickBot="1" x14ac:dyDescent="0.3">
      <c r="A257" s="433"/>
      <c r="B257" s="9" t="s">
        <v>3</v>
      </c>
      <c r="C257" s="494" t="str">
        <f>IF(ISBLANK(UVB!G48),"",UVB!G48)</f>
        <v/>
      </c>
      <c r="D257" s="495"/>
      <c r="E257" s="496"/>
    </row>
    <row r="258" spans="1:5" x14ac:dyDescent="0.25">
      <c r="A258" s="432" t="s">
        <v>40</v>
      </c>
      <c r="B258" s="8" t="s">
        <v>2</v>
      </c>
      <c r="C258" s="488">
        <f>IF(ISBLANK(UVB!G49),"",UVB!G49)</f>
        <v>0</v>
      </c>
      <c r="D258" s="489"/>
      <c r="E258" s="490"/>
    </row>
    <row r="259" spans="1:5" x14ac:dyDescent="0.25">
      <c r="A259" s="433"/>
      <c r="B259" s="9" t="s">
        <v>67</v>
      </c>
      <c r="C259" s="491" t="str">
        <f>IF(ISBLANK(UVB!G50),"",UVB!G50)</f>
        <v/>
      </c>
      <c r="D259" s="492"/>
      <c r="E259" s="493"/>
    </row>
    <row r="260" spans="1:5" ht="15.75" thickBot="1" x14ac:dyDescent="0.3">
      <c r="A260" s="433"/>
      <c r="B260" s="9" t="s">
        <v>3</v>
      </c>
      <c r="C260" s="494" t="str">
        <f>IF(ISBLANK(UVB!G51),"",UVB!G51)</f>
        <v/>
      </c>
      <c r="D260" s="495"/>
      <c r="E260" s="496"/>
    </row>
    <row r="261" spans="1:5" x14ac:dyDescent="0.25">
      <c r="A261" s="432" t="s">
        <v>41</v>
      </c>
      <c r="B261" s="8" t="s">
        <v>2</v>
      </c>
      <c r="C261" s="488">
        <f>IF(ISBLANK(UVB!G52),"",UVB!G52)</f>
        <v>11.438000000000001</v>
      </c>
      <c r="D261" s="489"/>
      <c r="E261" s="490"/>
    </row>
    <row r="262" spans="1:5" x14ac:dyDescent="0.25">
      <c r="A262" s="433"/>
      <c r="B262" s="9" t="s">
        <v>67</v>
      </c>
      <c r="C262" s="491" t="str">
        <f>IF(ISBLANK(UVB!G53),"",UVB!G53)</f>
        <v/>
      </c>
      <c r="D262" s="492"/>
      <c r="E262" s="493"/>
    </row>
    <row r="263" spans="1:5" ht="15.75" thickBot="1" x14ac:dyDescent="0.3">
      <c r="A263" s="433"/>
      <c r="B263" s="9" t="s">
        <v>3</v>
      </c>
      <c r="C263" s="494">
        <f>IF(ISBLANK(UVB!G54),"",UVB!G54)</f>
        <v>4.1369999999999996</v>
      </c>
      <c r="D263" s="495"/>
      <c r="E263" s="496"/>
    </row>
    <row r="264" spans="1:5" x14ac:dyDescent="0.25">
      <c r="A264" s="432" t="s">
        <v>42</v>
      </c>
      <c r="B264" s="8" t="s">
        <v>2</v>
      </c>
      <c r="C264" s="488" t="str">
        <f>IF(ISBLANK(UVB!G55),"",UVB!G55)</f>
        <v/>
      </c>
      <c r="D264" s="489"/>
      <c r="E264" s="490"/>
    </row>
    <row r="265" spans="1:5" x14ac:dyDescent="0.25">
      <c r="A265" s="433"/>
      <c r="B265" s="9" t="s">
        <v>67</v>
      </c>
      <c r="C265" s="491" t="str">
        <f>IF(ISBLANK(UVB!G56),"",UVB!G56)</f>
        <v/>
      </c>
      <c r="D265" s="492"/>
      <c r="E265" s="493"/>
    </row>
    <row r="266" spans="1:5" ht="15.75" thickBot="1" x14ac:dyDescent="0.3">
      <c r="A266" s="433"/>
      <c r="B266" s="9" t="s">
        <v>3</v>
      </c>
      <c r="C266" s="494" t="str">
        <f>IF(ISBLANK(UVB!G57),"",UVB!G57)</f>
        <v/>
      </c>
      <c r="D266" s="495"/>
      <c r="E266" s="496"/>
    </row>
    <row r="267" spans="1:5" x14ac:dyDescent="0.25">
      <c r="A267" s="444" t="s">
        <v>95</v>
      </c>
      <c r="B267" s="8" t="s">
        <v>2</v>
      </c>
      <c r="C267" s="488">
        <f>IF(ISBLANK(UVB!G58),"",UVB!G58)</f>
        <v>19.91</v>
      </c>
      <c r="D267" s="489"/>
      <c r="E267" s="490"/>
    </row>
    <row r="268" spans="1:5" x14ac:dyDescent="0.25">
      <c r="A268" s="445"/>
      <c r="B268" s="9" t="s">
        <v>67</v>
      </c>
      <c r="C268" s="491">
        <f>IF(ISBLANK(UVB!G59),"",UVB!G59)</f>
        <v>3.01</v>
      </c>
      <c r="D268" s="492"/>
      <c r="E268" s="493"/>
    </row>
    <row r="269" spans="1:5" ht="15.75" thickBot="1" x14ac:dyDescent="0.3">
      <c r="A269" s="445"/>
      <c r="B269" s="9" t="s">
        <v>3</v>
      </c>
      <c r="C269" s="494" t="str">
        <f>IF(ISBLANK(UVB!G60),"",UVB!G60)</f>
        <v/>
      </c>
      <c r="D269" s="495"/>
      <c r="E269" s="496"/>
    </row>
    <row r="270" spans="1:5" x14ac:dyDescent="0.25">
      <c r="A270" s="432" t="s">
        <v>45</v>
      </c>
      <c r="B270" s="8" t="s">
        <v>2</v>
      </c>
      <c r="C270" s="488" t="str">
        <f>IF(ISBLANK(UVB!G61),"",UVB!G61)</f>
        <v/>
      </c>
      <c r="D270" s="489"/>
      <c r="E270" s="490"/>
    </row>
    <row r="271" spans="1:5" x14ac:dyDescent="0.25">
      <c r="A271" s="433"/>
      <c r="B271" s="9" t="s">
        <v>67</v>
      </c>
      <c r="C271" s="491" t="str">
        <f>IF(ISBLANK(UVB!G62),"",UVB!G62)</f>
        <v/>
      </c>
      <c r="D271" s="492"/>
      <c r="E271" s="493"/>
    </row>
    <row r="272" spans="1:5" ht="15.75" thickBot="1" x14ac:dyDescent="0.3">
      <c r="A272" s="433"/>
      <c r="B272" s="9" t="s">
        <v>3</v>
      </c>
      <c r="C272" s="494" t="str">
        <f>IF(ISBLANK(UVB!G63),"",UVB!G63)</f>
        <v/>
      </c>
      <c r="D272" s="495"/>
      <c r="E272" s="496"/>
    </row>
    <row r="273" spans="1:5" x14ac:dyDescent="0.25">
      <c r="A273" s="432" t="s">
        <v>46</v>
      </c>
      <c r="B273" s="8" t="s">
        <v>2</v>
      </c>
      <c r="C273" s="488" t="str">
        <f>IF(ISBLANK(UVB!G64),"",UVB!G64)</f>
        <v/>
      </c>
      <c r="D273" s="489"/>
      <c r="E273" s="490"/>
    </row>
    <row r="274" spans="1:5" x14ac:dyDescent="0.25">
      <c r="A274" s="433"/>
      <c r="B274" s="9" t="s">
        <v>67</v>
      </c>
      <c r="C274" s="491" t="str">
        <f>IF(ISBLANK(UVB!G65),"",UVB!G65)</f>
        <v/>
      </c>
      <c r="D274" s="492"/>
      <c r="E274" s="493"/>
    </row>
    <row r="275" spans="1:5" ht="15.75" thickBot="1" x14ac:dyDescent="0.3">
      <c r="A275" s="433"/>
      <c r="B275" s="9" t="s">
        <v>3</v>
      </c>
      <c r="C275" s="494" t="str">
        <f>IF(ISBLANK(UVB!G66),"",UVB!G66)</f>
        <v/>
      </c>
      <c r="D275" s="495"/>
      <c r="E275" s="496"/>
    </row>
    <row r="276" spans="1:5" x14ac:dyDescent="0.25">
      <c r="A276" s="432" t="s">
        <v>47</v>
      </c>
      <c r="B276" s="8" t="s">
        <v>2</v>
      </c>
      <c r="C276" s="488" t="str">
        <f>IF(ISBLANK(UVB!G67),"",UVB!G67)</f>
        <v/>
      </c>
      <c r="D276" s="489"/>
      <c r="E276" s="490"/>
    </row>
    <row r="277" spans="1:5" x14ac:dyDescent="0.25">
      <c r="A277" s="433"/>
      <c r="B277" s="9" t="s">
        <v>67</v>
      </c>
      <c r="C277" s="491" t="str">
        <f>IF(ISBLANK(UVB!G68),"",UVB!G68)</f>
        <v/>
      </c>
      <c r="D277" s="492"/>
      <c r="E277" s="493"/>
    </row>
    <row r="278" spans="1:5" ht="15.75" thickBot="1" x14ac:dyDescent="0.3">
      <c r="A278" s="433"/>
      <c r="B278" s="9" t="s">
        <v>3</v>
      </c>
      <c r="C278" s="494" t="str">
        <f>IF(ISBLANK(UVB!G69),"",UVB!G69)</f>
        <v/>
      </c>
      <c r="D278" s="495"/>
      <c r="E278" s="496"/>
    </row>
    <row r="279" spans="1:5" x14ac:dyDescent="0.25">
      <c r="A279" s="432" t="s">
        <v>48</v>
      </c>
      <c r="B279" s="8" t="s">
        <v>2</v>
      </c>
      <c r="C279" s="488">
        <f>IF(ISBLANK(UVB!G70),"",UVB!G70)</f>
        <v>17.55</v>
      </c>
      <c r="D279" s="489"/>
      <c r="E279" s="490"/>
    </row>
    <row r="280" spans="1:5" x14ac:dyDescent="0.25">
      <c r="A280" s="433"/>
      <c r="B280" s="9" t="s">
        <v>67</v>
      </c>
      <c r="C280" s="491">
        <f>IF(ISBLANK(UVB!G71),"",UVB!G71)</f>
        <v>3.01</v>
      </c>
      <c r="D280" s="492"/>
      <c r="E280" s="493"/>
    </row>
    <row r="281" spans="1:5" ht="15.75" thickBot="1" x14ac:dyDescent="0.3">
      <c r="A281" s="433"/>
      <c r="B281" s="9" t="s">
        <v>3</v>
      </c>
      <c r="C281" s="494" t="str">
        <f>IF(ISBLANK(UVB!G72),"",UVB!G72)</f>
        <v/>
      </c>
      <c r="D281" s="495"/>
      <c r="E281" s="496"/>
    </row>
    <row r="282" spans="1:5" x14ac:dyDescent="0.25">
      <c r="A282" s="432" t="s">
        <v>49</v>
      </c>
      <c r="B282" s="8" t="s">
        <v>2</v>
      </c>
      <c r="C282" s="488" t="str">
        <f>IF(ISBLANK(UVB!G73),"",UVB!G73)</f>
        <v/>
      </c>
      <c r="D282" s="489"/>
      <c r="E282" s="490"/>
    </row>
    <row r="283" spans="1:5" x14ac:dyDescent="0.25">
      <c r="A283" s="433"/>
      <c r="B283" s="9" t="s">
        <v>67</v>
      </c>
      <c r="C283" s="491" t="str">
        <f>IF(ISBLANK(UVB!G74),"",UVB!G74)</f>
        <v/>
      </c>
      <c r="D283" s="492"/>
      <c r="E283" s="493"/>
    </row>
    <row r="284" spans="1:5" ht="15.75" thickBot="1" x14ac:dyDescent="0.3">
      <c r="A284" s="433"/>
      <c r="B284" s="9" t="s">
        <v>3</v>
      </c>
      <c r="C284" s="494" t="str">
        <f>IF(ISBLANK(UVB!G75),"",UVB!G75)</f>
        <v/>
      </c>
      <c r="D284" s="495"/>
      <c r="E284" s="496"/>
    </row>
    <row r="285" spans="1:5" x14ac:dyDescent="0.25">
      <c r="A285" s="432" t="s">
        <v>85</v>
      </c>
      <c r="B285" s="8" t="s">
        <v>2</v>
      </c>
      <c r="C285" s="488" t="str">
        <f>IF(ISBLANK(UVB!G76),"",UVB!G76)</f>
        <v/>
      </c>
      <c r="D285" s="489"/>
      <c r="E285" s="490"/>
    </row>
    <row r="286" spans="1:5" x14ac:dyDescent="0.25">
      <c r="A286" s="433"/>
      <c r="B286" s="9" t="s">
        <v>67</v>
      </c>
      <c r="C286" s="491" t="str">
        <f>IF(ISBLANK(UVB!G77),"",UVB!G77)</f>
        <v/>
      </c>
      <c r="D286" s="492"/>
      <c r="E286" s="493"/>
    </row>
    <row r="287" spans="1:5" ht="15.75" thickBot="1" x14ac:dyDescent="0.3">
      <c r="A287" s="434"/>
      <c r="B287" s="10" t="s">
        <v>3</v>
      </c>
      <c r="C287" s="494" t="str">
        <f>IF(ISBLANK(UVB!G78),"",UVB!G78)</f>
        <v/>
      </c>
      <c r="D287" s="495"/>
      <c r="E287" s="496"/>
    </row>
    <row r="288" spans="1:5" ht="15.75" thickBot="1" x14ac:dyDescent="0.3"/>
    <row r="289" spans="1:5" ht="15.75" thickBot="1" x14ac:dyDescent="0.3">
      <c r="A289" s="467" t="s">
        <v>104</v>
      </c>
      <c r="B289" s="468"/>
      <c r="C289" s="468"/>
      <c r="D289" s="468"/>
      <c r="E289" s="487"/>
    </row>
    <row r="290" spans="1:5" ht="15.75" thickBot="1" x14ac:dyDescent="0.3">
      <c r="A290" s="5" t="s">
        <v>0</v>
      </c>
      <c r="B290" s="13" t="s">
        <v>19</v>
      </c>
      <c r="C290" s="467" t="s">
        <v>105</v>
      </c>
      <c r="D290" s="468"/>
      <c r="E290" s="487"/>
    </row>
    <row r="291" spans="1:5" x14ac:dyDescent="0.25">
      <c r="A291" s="432" t="s">
        <v>86</v>
      </c>
      <c r="B291" s="8" t="s">
        <v>2</v>
      </c>
      <c r="C291" s="488">
        <f>IF(ISBLANK(UVB!E79),"",UVB!E79)</f>
        <v>2.12</v>
      </c>
      <c r="D291" s="489"/>
      <c r="E291" s="490"/>
    </row>
    <row r="292" spans="1:5" x14ac:dyDescent="0.25">
      <c r="A292" s="433"/>
      <c r="B292" s="9" t="s">
        <v>67</v>
      </c>
      <c r="C292" s="491" t="str">
        <f>IF(ISBLANK(UVB!E80),"",UVB!E80)</f>
        <v/>
      </c>
      <c r="D292" s="492"/>
      <c r="E292" s="493"/>
    </row>
    <row r="293" spans="1:5" ht="15.75" thickBot="1" x14ac:dyDescent="0.3">
      <c r="A293" s="433"/>
      <c r="B293" s="9" t="s">
        <v>3</v>
      </c>
      <c r="C293" s="494" t="str">
        <f>IF(ISBLANK(UVB!E81),"",UVB!E81)</f>
        <v/>
      </c>
      <c r="D293" s="495"/>
      <c r="E293" s="496"/>
    </row>
    <row r="294" spans="1:5" x14ac:dyDescent="0.25">
      <c r="A294" s="432" t="s">
        <v>57</v>
      </c>
      <c r="B294" s="8" t="s">
        <v>2</v>
      </c>
      <c r="C294" s="488">
        <f>IF(ISBLANK(UVB!E106),"",UVB!E106)</f>
        <v>1.7669999999999999</v>
      </c>
      <c r="D294" s="489"/>
      <c r="E294" s="490"/>
    </row>
    <row r="295" spans="1:5" x14ac:dyDescent="0.25">
      <c r="A295" s="433"/>
      <c r="B295" s="9" t="s">
        <v>67</v>
      </c>
      <c r="C295" s="491" t="str">
        <f>IF(ISBLANK(UVB!E107),"",UVB!E107)</f>
        <v/>
      </c>
      <c r="D295" s="492"/>
      <c r="E295" s="493"/>
    </row>
    <row r="296" spans="1:5" ht="15.75" thickBot="1" x14ac:dyDescent="0.3">
      <c r="A296" s="433"/>
      <c r="B296" s="9" t="s">
        <v>3</v>
      </c>
      <c r="C296" s="494" t="str">
        <f>IF(ISBLANK(UVB!E108),"",UVB!E108)</f>
        <v/>
      </c>
      <c r="D296" s="495"/>
      <c r="E296" s="496"/>
    </row>
    <row r="297" spans="1:5" x14ac:dyDescent="0.25">
      <c r="A297" s="432" t="s">
        <v>133</v>
      </c>
      <c r="B297" s="8" t="s">
        <v>2</v>
      </c>
      <c r="C297" s="488">
        <f>IF(ISBLANK(UVB!E109),"",UVB!E109)</f>
        <v>0.89</v>
      </c>
      <c r="D297" s="489"/>
      <c r="E297" s="490"/>
    </row>
    <row r="298" spans="1:5" x14ac:dyDescent="0.25">
      <c r="A298" s="433"/>
      <c r="B298" s="9" t="s">
        <v>67</v>
      </c>
      <c r="C298" s="491" t="str">
        <f>IF(ISBLANK(UVB!E110),"",UVB!E110)</f>
        <v/>
      </c>
      <c r="D298" s="492"/>
      <c r="E298" s="493"/>
    </row>
    <row r="299" spans="1:5" ht="15.75" thickBot="1" x14ac:dyDescent="0.3">
      <c r="A299" s="434"/>
      <c r="B299" s="10" t="s">
        <v>3</v>
      </c>
      <c r="C299" s="494" t="str">
        <f>IF(ISBLANK(UVB!E111),"",UVB!E111)</f>
        <v/>
      </c>
      <c r="D299" s="495"/>
      <c r="E299" s="496"/>
    </row>
    <row r="300" spans="1:5" ht="15.75" thickBot="1" x14ac:dyDescent="0.3"/>
    <row r="301" spans="1:5" ht="15.75" thickBot="1" x14ac:dyDescent="0.3">
      <c r="A301" s="467" t="s">
        <v>106</v>
      </c>
      <c r="B301" s="468"/>
      <c r="C301" s="468"/>
      <c r="D301" s="468"/>
      <c r="E301" s="487"/>
    </row>
    <row r="302" spans="1:5" ht="105.75" thickBot="1" x14ac:dyDescent="0.3">
      <c r="A302" s="89" t="s">
        <v>0</v>
      </c>
      <c r="B302" s="90" t="s">
        <v>19</v>
      </c>
      <c r="C302" s="89" t="s">
        <v>6</v>
      </c>
      <c r="D302" s="194" t="s">
        <v>157</v>
      </c>
      <c r="E302" s="91" t="s">
        <v>158</v>
      </c>
    </row>
    <row r="303" spans="1:5" x14ac:dyDescent="0.25">
      <c r="A303" s="432" t="s">
        <v>65</v>
      </c>
      <c r="B303" s="8" t="s">
        <v>2</v>
      </c>
      <c r="C303" s="11">
        <f>IF(ISBLANK(UVB!C130),"",UVB!C130)</f>
        <v>4.4290000000000003</v>
      </c>
      <c r="D303" s="6">
        <f>IF(ISBLANK(UVB!E130),"",UVB!E130)</f>
        <v>12.39</v>
      </c>
      <c r="E303" s="7">
        <f>IF(ISBLANK(UVB!F130),"",UVB!F130)</f>
        <v>17.68</v>
      </c>
    </row>
    <row r="304" spans="1:5" x14ac:dyDescent="0.25">
      <c r="A304" s="433"/>
      <c r="B304" s="9" t="s">
        <v>67</v>
      </c>
      <c r="C304" s="75" t="str">
        <f>IF(ISBLANK(UVB!C131),"",UVB!C131)</f>
        <v/>
      </c>
      <c r="D304" s="76" t="str">
        <f>IF(ISBLANK(UVB!D131),"",UVB!D131)</f>
        <v/>
      </c>
      <c r="E304" s="77" t="str">
        <f>IF(ISBLANK(UVB!E131),"",UVB!E131)</f>
        <v/>
      </c>
    </row>
    <row r="305" spans="1:5" ht="15.75" thickBot="1" x14ac:dyDescent="0.3">
      <c r="A305" s="434"/>
      <c r="B305" s="10" t="s">
        <v>3</v>
      </c>
      <c r="C305" s="78" t="str">
        <f>IF(ISBLANK(UVB!C132),"",UVB!C132)</f>
        <v/>
      </c>
      <c r="D305" s="79" t="str">
        <f>IF(ISBLANK(UVB!D132),"",UVB!D132)</f>
        <v/>
      </c>
      <c r="E305" s="80" t="str">
        <f>IF(ISBLANK(UVB!E132),"",UVB!E132)</f>
        <v/>
      </c>
    </row>
    <row r="306" spans="1:5" x14ac:dyDescent="0.25">
      <c r="A306" s="432" t="s">
        <v>66</v>
      </c>
      <c r="B306" s="8" t="s">
        <v>2</v>
      </c>
      <c r="C306" s="11">
        <f>IF(ISBLANK(UVB!C133),"",UVB!C133)</f>
        <v>7.44</v>
      </c>
      <c r="D306" s="6">
        <f>IF(ISBLANK(UVB!E133),"",UVB!E133)</f>
        <v>14.15</v>
      </c>
      <c r="E306" s="7">
        <f>IF(ISBLANK(UVB!F133),"",UVB!F133)</f>
        <v>24.73</v>
      </c>
    </row>
    <row r="307" spans="1:5" x14ac:dyDescent="0.25">
      <c r="A307" s="433"/>
      <c r="B307" s="9" t="s">
        <v>67</v>
      </c>
      <c r="C307" s="75" t="str">
        <f>IF(ISBLANK(UVB!C134),"",UVB!C134)</f>
        <v/>
      </c>
      <c r="D307" s="76" t="str">
        <f>IF(ISBLANK(UVB!D134),"",UVB!D134)</f>
        <v/>
      </c>
      <c r="E307" s="77" t="str">
        <f>IF(ISBLANK(UVB!E134),"",UVB!E134)</f>
        <v/>
      </c>
    </row>
    <row r="308" spans="1:5" ht="15.75" thickBot="1" x14ac:dyDescent="0.3">
      <c r="A308" s="434"/>
      <c r="B308" s="10" t="s">
        <v>3</v>
      </c>
      <c r="C308" s="78" t="str">
        <f>IF(ISBLANK(UVB!C135),"",UVB!C135)</f>
        <v/>
      </c>
      <c r="D308" s="79" t="str">
        <f>IF(ISBLANK(UVB!D135),"",UVB!D135)</f>
        <v/>
      </c>
      <c r="E308" s="80" t="str">
        <f>IF(ISBLANK(UVB!E135),"",UVB!E135)</f>
        <v/>
      </c>
    </row>
    <row r="309" spans="1:5" ht="15.75" thickBot="1" x14ac:dyDescent="0.3"/>
    <row r="310" spans="1:5" ht="15.75" thickBot="1" x14ac:dyDescent="0.3">
      <c r="A310" s="467" t="s">
        <v>153</v>
      </c>
      <c r="B310" s="468"/>
      <c r="C310" s="468"/>
      <c r="D310" s="468"/>
      <c r="E310" s="487"/>
    </row>
    <row r="311" spans="1:5" ht="15.75" thickBot="1" x14ac:dyDescent="0.3">
      <c r="A311" s="89" t="s">
        <v>0</v>
      </c>
      <c r="B311" s="90" t="s">
        <v>19</v>
      </c>
      <c r="C311" s="450" t="s">
        <v>156</v>
      </c>
      <c r="D311" s="451"/>
      <c r="E311" s="452"/>
    </row>
    <row r="312" spans="1:5" x14ac:dyDescent="0.25">
      <c r="A312" s="432" t="s">
        <v>154</v>
      </c>
      <c r="B312" s="8" t="s">
        <v>2</v>
      </c>
      <c r="C312" s="488">
        <f>IF(ISBLANK(UVB!C136),"",UVB!C136)</f>
        <v>0.99</v>
      </c>
      <c r="D312" s="489"/>
      <c r="E312" s="490"/>
    </row>
    <row r="313" spans="1:5" x14ac:dyDescent="0.25">
      <c r="A313" s="433"/>
      <c r="B313" s="9" t="s">
        <v>67</v>
      </c>
      <c r="C313" s="491" t="str">
        <f>IF(ISBLANK(UVB!C137),"",UVB!C137)</f>
        <v/>
      </c>
      <c r="D313" s="492"/>
      <c r="E313" s="493"/>
    </row>
    <row r="314" spans="1:5" ht="15.75" thickBot="1" x14ac:dyDescent="0.3">
      <c r="A314" s="434"/>
      <c r="B314" s="10" t="s">
        <v>3</v>
      </c>
      <c r="C314" s="494" t="str">
        <f>IF(ISBLANK(UVB!C138),"",UVB!C138)</f>
        <v/>
      </c>
      <c r="D314" s="495"/>
      <c r="E314" s="496"/>
    </row>
    <row r="315" spans="1:5" x14ac:dyDescent="0.25">
      <c r="A315" s="432" t="s">
        <v>155</v>
      </c>
      <c r="B315" s="8" t="s">
        <v>2</v>
      </c>
      <c r="C315" s="488">
        <f>IF(ISBLANK(UVB!E136),"",UVB!E136)</f>
        <v>1.17</v>
      </c>
      <c r="D315" s="489"/>
      <c r="E315" s="490"/>
    </row>
    <row r="316" spans="1:5" x14ac:dyDescent="0.25">
      <c r="A316" s="433"/>
      <c r="B316" s="9" t="s">
        <v>67</v>
      </c>
      <c r="C316" s="491" t="str">
        <f>IF(ISBLANK(UVB!D137),"",UVB!D137)</f>
        <v/>
      </c>
      <c r="D316" s="492"/>
      <c r="E316" s="493"/>
    </row>
    <row r="317" spans="1:5" ht="15.75" thickBot="1" x14ac:dyDescent="0.3">
      <c r="A317" s="434"/>
      <c r="B317" s="10" t="s">
        <v>3</v>
      </c>
      <c r="C317" s="494" t="str">
        <f>IF(ISBLANK(UVB!D138),"",UVB!D138)</f>
        <v/>
      </c>
      <c r="D317" s="495"/>
      <c r="E317" s="496"/>
    </row>
    <row r="318" spans="1:5" x14ac:dyDescent="0.25">
      <c r="A318" s="432" t="s">
        <v>6</v>
      </c>
      <c r="B318" s="8" t="s">
        <v>2</v>
      </c>
      <c r="C318" s="488" t="e">
        <f>IF(ISBLANK(UVB!#REF!),"",UVB!#REF!)</f>
        <v>#REF!</v>
      </c>
      <c r="D318" s="489"/>
      <c r="E318" s="490"/>
    </row>
    <row r="319" spans="1:5" x14ac:dyDescent="0.25">
      <c r="A319" s="433"/>
      <c r="B319" s="9" t="s">
        <v>67</v>
      </c>
      <c r="C319" s="491" t="str">
        <f>IF(ISBLANK(UVB!E137),"",UVB!E137)</f>
        <v/>
      </c>
      <c r="D319" s="492"/>
      <c r="E319" s="493"/>
    </row>
    <row r="320" spans="1:5" ht="15.75" thickBot="1" x14ac:dyDescent="0.3">
      <c r="A320" s="434"/>
      <c r="B320" s="10" t="s">
        <v>3</v>
      </c>
      <c r="C320" s="494" t="str">
        <f>IF(ISBLANK(UVB!E138),"",UVB!E138)</f>
        <v/>
      </c>
      <c r="D320" s="495"/>
      <c r="E320" s="496"/>
    </row>
    <row r="321" spans="1:5" x14ac:dyDescent="0.25">
      <c r="A321" s="432" t="s">
        <v>157</v>
      </c>
      <c r="B321" s="8" t="s">
        <v>2</v>
      </c>
      <c r="C321" s="488">
        <f>IF(ISBLANK(UVB!F136),"",UVB!F136)</f>
        <v>1.77</v>
      </c>
      <c r="D321" s="489"/>
      <c r="E321" s="490"/>
    </row>
    <row r="322" spans="1:5" x14ac:dyDescent="0.25">
      <c r="A322" s="433"/>
      <c r="B322" s="9" t="s">
        <v>67</v>
      </c>
      <c r="C322" s="491" t="str">
        <f>IF(ISBLANK(UVB!F137),"",UVB!F137)</f>
        <v/>
      </c>
      <c r="D322" s="492"/>
      <c r="E322" s="493"/>
    </row>
    <row r="323" spans="1:5" ht="15.75" thickBot="1" x14ac:dyDescent="0.3">
      <c r="A323" s="434"/>
      <c r="B323" s="10" t="s">
        <v>3</v>
      </c>
      <c r="C323" s="494" t="str">
        <f>IF(ISBLANK(UVB!F138),"",UVB!F138)</f>
        <v/>
      </c>
      <c r="D323" s="495"/>
      <c r="E323" s="496"/>
    </row>
    <row r="324" spans="1:5" x14ac:dyDescent="0.25">
      <c r="A324" s="432" t="s">
        <v>158</v>
      </c>
      <c r="B324" s="8" t="s">
        <v>2</v>
      </c>
      <c r="C324" s="488" t="str">
        <f>IF(ISBLANK(UVB!G136),"",UVB!G136)</f>
        <v/>
      </c>
      <c r="D324" s="489"/>
      <c r="E324" s="490"/>
    </row>
    <row r="325" spans="1:5" x14ac:dyDescent="0.25">
      <c r="A325" s="433"/>
      <c r="B325" s="9" t="s">
        <v>67</v>
      </c>
      <c r="C325" s="491" t="str">
        <f>IF(ISBLANK(UVB!G137),"",UVB!G137)</f>
        <v/>
      </c>
      <c r="D325" s="492"/>
      <c r="E325" s="493"/>
    </row>
    <row r="326" spans="1:5" ht="15.75" thickBot="1" x14ac:dyDescent="0.3">
      <c r="A326" s="434"/>
      <c r="B326" s="10" t="s">
        <v>3</v>
      </c>
      <c r="C326" s="494" t="str">
        <f>IF(ISBLANK(UVB!G138),"",UVB!G138)</f>
        <v/>
      </c>
      <c r="D326" s="495"/>
      <c r="E326" s="496"/>
    </row>
  </sheetData>
  <mergeCells count="288">
    <mergeCell ref="A294:A296"/>
    <mergeCell ref="C294:E294"/>
    <mergeCell ref="C295:E295"/>
    <mergeCell ref="C296:E296"/>
    <mergeCell ref="A297:A299"/>
    <mergeCell ref="C297:E297"/>
    <mergeCell ref="C298:E298"/>
    <mergeCell ref="C299:E299"/>
    <mergeCell ref="A285:A287"/>
    <mergeCell ref="C285:E285"/>
    <mergeCell ref="C286:E286"/>
    <mergeCell ref="C287:E287"/>
    <mergeCell ref="A291:A293"/>
    <mergeCell ref="C291:E291"/>
    <mergeCell ref="C292:E292"/>
    <mergeCell ref="C293:E293"/>
    <mergeCell ref="C290:E290"/>
    <mergeCell ref="A279:A281"/>
    <mergeCell ref="C279:E279"/>
    <mergeCell ref="C280:E280"/>
    <mergeCell ref="C281:E281"/>
    <mergeCell ref="A282:A284"/>
    <mergeCell ref="C282:E282"/>
    <mergeCell ref="C283:E283"/>
    <mergeCell ref="C284:E284"/>
    <mergeCell ref="A289:E289"/>
    <mergeCell ref="A273:A275"/>
    <mergeCell ref="C273:E273"/>
    <mergeCell ref="C274:E274"/>
    <mergeCell ref="C275:E275"/>
    <mergeCell ref="A276:A278"/>
    <mergeCell ref="C276:E276"/>
    <mergeCell ref="C277:E277"/>
    <mergeCell ref="C278:E278"/>
    <mergeCell ref="A267:A269"/>
    <mergeCell ref="C267:E267"/>
    <mergeCell ref="C268:E268"/>
    <mergeCell ref="C269:E269"/>
    <mergeCell ref="A270:A272"/>
    <mergeCell ref="C270:E270"/>
    <mergeCell ref="C271:E271"/>
    <mergeCell ref="C272:E272"/>
    <mergeCell ref="A261:A263"/>
    <mergeCell ref="C261:E261"/>
    <mergeCell ref="C262:E262"/>
    <mergeCell ref="C263:E263"/>
    <mergeCell ref="A264:A266"/>
    <mergeCell ref="C264:E264"/>
    <mergeCell ref="C265:E265"/>
    <mergeCell ref="C266:E266"/>
    <mergeCell ref="A255:A257"/>
    <mergeCell ref="C255:E255"/>
    <mergeCell ref="C256:E256"/>
    <mergeCell ref="C257:E257"/>
    <mergeCell ref="A258:A260"/>
    <mergeCell ref="C258:E258"/>
    <mergeCell ref="C259:E259"/>
    <mergeCell ref="C260:E260"/>
    <mergeCell ref="A249:A251"/>
    <mergeCell ref="C249:E249"/>
    <mergeCell ref="C250:E250"/>
    <mergeCell ref="C251:E251"/>
    <mergeCell ref="A252:A254"/>
    <mergeCell ref="C252:E252"/>
    <mergeCell ref="C253:E253"/>
    <mergeCell ref="C254:E254"/>
    <mergeCell ref="A243:A245"/>
    <mergeCell ref="C243:E243"/>
    <mergeCell ref="C244:E244"/>
    <mergeCell ref="C245:E245"/>
    <mergeCell ref="A246:A248"/>
    <mergeCell ref="C246:E246"/>
    <mergeCell ref="C247:E247"/>
    <mergeCell ref="C248:E248"/>
    <mergeCell ref="A237:A239"/>
    <mergeCell ref="C237:E237"/>
    <mergeCell ref="C238:E238"/>
    <mergeCell ref="C239:E239"/>
    <mergeCell ref="A240:A242"/>
    <mergeCell ref="C240:E240"/>
    <mergeCell ref="C241:E241"/>
    <mergeCell ref="C242:E242"/>
    <mergeCell ref="A231:A233"/>
    <mergeCell ref="C231:E231"/>
    <mergeCell ref="C232:E232"/>
    <mergeCell ref="C233:E233"/>
    <mergeCell ref="A234:A236"/>
    <mergeCell ref="C234:E234"/>
    <mergeCell ref="C235:E235"/>
    <mergeCell ref="C236:E236"/>
    <mergeCell ref="A225:A227"/>
    <mergeCell ref="C225:E225"/>
    <mergeCell ref="C226:E226"/>
    <mergeCell ref="C227:E227"/>
    <mergeCell ref="A228:A230"/>
    <mergeCell ref="C228:E228"/>
    <mergeCell ref="C229:E229"/>
    <mergeCell ref="C230:E230"/>
    <mergeCell ref="A219:A221"/>
    <mergeCell ref="C219:E219"/>
    <mergeCell ref="C220:E220"/>
    <mergeCell ref="C221:E221"/>
    <mergeCell ref="A222:A224"/>
    <mergeCell ref="C222:E222"/>
    <mergeCell ref="C223:E223"/>
    <mergeCell ref="C224:E224"/>
    <mergeCell ref="A214:E214"/>
    <mergeCell ref="C215:E215"/>
    <mergeCell ref="A216:A218"/>
    <mergeCell ref="C216:E216"/>
    <mergeCell ref="C217:E217"/>
    <mergeCell ref="C218:E218"/>
    <mergeCell ref="C210:E210"/>
    <mergeCell ref="C211:E211"/>
    <mergeCell ref="C212:E212"/>
    <mergeCell ref="C204:E204"/>
    <mergeCell ref="C205:E205"/>
    <mergeCell ref="C206:E206"/>
    <mergeCell ref="C207:E207"/>
    <mergeCell ref="C208:E208"/>
    <mergeCell ref="C209:E209"/>
    <mergeCell ref="C198:E198"/>
    <mergeCell ref="C199:E199"/>
    <mergeCell ref="C200:E200"/>
    <mergeCell ref="C201:E201"/>
    <mergeCell ref="C202:E202"/>
    <mergeCell ref="C203:E203"/>
    <mergeCell ref="C192:E192"/>
    <mergeCell ref="C193:E193"/>
    <mergeCell ref="C194:E194"/>
    <mergeCell ref="C195:E195"/>
    <mergeCell ref="C196:E196"/>
    <mergeCell ref="C197:E197"/>
    <mergeCell ref="C186:E186"/>
    <mergeCell ref="C187:E187"/>
    <mergeCell ref="C188:E188"/>
    <mergeCell ref="C189:E189"/>
    <mergeCell ref="C190:E190"/>
    <mergeCell ref="C191:E191"/>
    <mergeCell ref="C180:E180"/>
    <mergeCell ref="C181:E181"/>
    <mergeCell ref="C182:E182"/>
    <mergeCell ref="C183:E183"/>
    <mergeCell ref="C184:E184"/>
    <mergeCell ref="C185:E185"/>
    <mergeCell ref="C174:E174"/>
    <mergeCell ref="C175:E175"/>
    <mergeCell ref="C176:E176"/>
    <mergeCell ref="C177:E177"/>
    <mergeCell ref="C178:E178"/>
    <mergeCell ref="C179:E179"/>
    <mergeCell ref="C168:E168"/>
    <mergeCell ref="C169:E169"/>
    <mergeCell ref="C170:E170"/>
    <mergeCell ref="C171:E171"/>
    <mergeCell ref="C172:E172"/>
    <mergeCell ref="C173:E173"/>
    <mergeCell ref="C162:E162"/>
    <mergeCell ref="C163:E163"/>
    <mergeCell ref="C164:E164"/>
    <mergeCell ref="C165:E165"/>
    <mergeCell ref="C166:E166"/>
    <mergeCell ref="C167:E167"/>
    <mergeCell ref="C156:E156"/>
    <mergeCell ref="C157:E157"/>
    <mergeCell ref="C158:E158"/>
    <mergeCell ref="C159:E159"/>
    <mergeCell ref="C160:E160"/>
    <mergeCell ref="C161:E161"/>
    <mergeCell ref="C150:E150"/>
    <mergeCell ref="C151:E151"/>
    <mergeCell ref="C152:E152"/>
    <mergeCell ref="C153:E153"/>
    <mergeCell ref="C154:E154"/>
    <mergeCell ref="C155:E155"/>
    <mergeCell ref="C144:E144"/>
    <mergeCell ref="C145:E145"/>
    <mergeCell ref="C146:E146"/>
    <mergeCell ref="C147:E147"/>
    <mergeCell ref="C148:E148"/>
    <mergeCell ref="C149:E149"/>
    <mergeCell ref="A204:A206"/>
    <mergeCell ref="A207:A209"/>
    <mergeCell ref="A210:A212"/>
    <mergeCell ref="A186:A188"/>
    <mergeCell ref="A189:A191"/>
    <mergeCell ref="A192:A194"/>
    <mergeCell ref="A195:A197"/>
    <mergeCell ref="A198:A200"/>
    <mergeCell ref="A201:A203"/>
    <mergeCell ref="A168:A170"/>
    <mergeCell ref="A171:A173"/>
    <mergeCell ref="A174:A176"/>
    <mergeCell ref="A177:A179"/>
    <mergeCell ref="A180:A182"/>
    <mergeCell ref="A183:A185"/>
    <mergeCell ref="A150:A152"/>
    <mergeCell ref="A153:A155"/>
    <mergeCell ref="A156:A158"/>
    <mergeCell ref="A159:A161"/>
    <mergeCell ref="A162:A164"/>
    <mergeCell ref="A165:A167"/>
    <mergeCell ref="A37:E37"/>
    <mergeCell ref="A139:E139"/>
    <mergeCell ref="A141:A143"/>
    <mergeCell ref="A144:A146"/>
    <mergeCell ref="A147:A149"/>
    <mergeCell ref="C140:E140"/>
    <mergeCell ref="C141:E141"/>
    <mergeCell ref="C142:E142"/>
    <mergeCell ref="C143:E143"/>
    <mergeCell ref="A45:A47"/>
    <mergeCell ref="A48:A50"/>
    <mergeCell ref="A51:A53"/>
    <mergeCell ref="A54:A56"/>
    <mergeCell ref="A135:A137"/>
    <mergeCell ref="A72:A74"/>
    <mergeCell ref="A75:A77"/>
    <mergeCell ref="A78:A80"/>
    <mergeCell ref="A81:A83"/>
    <mergeCell ref="A84:A86"/>
    <mergeCell ref="A87:A89"/>
    <mergeCell ref="A66:A68"/>
    <mergeCell ref="A7:E7"/>
    <mergeCell ref="A8:E8"/>
    <mergeCell ref="A9:E9"/>
    <mergeCell ref="A10:E10"/>
    <mergeCell ref="A11:E11"/>
    <mergeCell ref="A12:E12"/>
    <mergeCell ref="A27:A29"/>
    <mergeCell ref="A30:A32"/>
    <mergeCell ref="A33:A35"/>
    <mergeCell ref="A16:E16"/>
    <mergeCell ref="A117:A119"/>
    <mergeCell ref="A120:A122"/>
    <mergeCell ref="A123:A125"/>
    <mergeCell ref="A90:A92"/>
    <mergeCell ref="A93:A95"/>
    <mergeCell ref="A96:A98"/>
    <mergeCell ref="A99:A101"/>
    <mergeCell ref="A102:A104"/>
    <mergeCell ref="A105:A107"/>
    <mergeCell ref="A69:A71"/>
    <mergeCell ref="A1:E1"/>
    <mergeCell ref="A301:E301"/>
    <mergeCell ref="A303:A305"/>
    <mergeCell ref="A306:A308"/>
    <mergeCell ref="A39:A41"/>
    <mergeCell ref="A42:A44"/>
    <mergeCell ref="A57:A59"/>
    <mergeCell ref="A60:A62"/>
    <mergeCell ref="A3:E3"/>
    <mergeCell ref="A5:E5"/>
    <mergeCell ref="A6:E6"/>
    <mergeCell ref="A126:A128"/>
    <mergeCell ref="A129:A131"/>
    <mergeCell ref="A132:A134"/>
    <mergeCell ref="A18:A20"/>
    <mergeCell ref="A21:A23"/>
    <mergeCell ref="A24:A26"/>
    <mergeCell ref="A13:E13"/>
    <mergeCell ref="A14:E14"/>
    <mergeCell ref="A64:E64"/>
    <mergeCell ref="A108:A110"/>
    <mergeCell ref="A111:A113"/>
    <mergeCell ref="A114:A116"/>
    <mergeCell ref="A310:E310"/>
    <mergeCell ref="A312:A314"/>
    <mergeCell ref="A315:A317"/>
    <mergeCell ref="A318:A320"/>
    <mergeCell ref="A321:A323"/>
    <mergeCell ref="A324:A326"/>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s>
  <pageMargins left="0.23622047244094491" right="0.23622047244094491" top="0.74803149606299213" bottom="0.74803149606299213" header="0.31496062992125984" footer="0.31496062992125984"/>
  <pageSetup fitToHeight="0" orientation="portrait" r:id="rId1"/>
  <rowBreaks count="5" manualBreakCount="5">
    <brk id="47" max="16383" man="1"/>
    <brk id="92" max="16383" man="1"/>
    <brk id="182" max="16383" man="1"/>
    <brk id="227" max="16383" man="1"/>
    <brk id="27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8"/>
  <sheetViews>
    <sheetView workbookViewId="0">
      <pane xSplit="1" ySplit="5" topLeftCell="B6" activePane="bottomRight" state="frozen"/>
      <selection pane="topRight" activeCell="B1" sqref="B1"/>
      <selection pane="bottomLeft" activeCell="A6" sqref="A6"/>
      <selection pane="bottomRight" activeCell="I10" sqref="I10"/>
    </sheetView>
  </sheetViews>
  <sheetFormatPr baseColWidth="10" defaultColWidth="11.42578125" defaultRowHeight="15" x14ac:dyDescent="0.25"/>
  <cols>
    <col min="1" max="1" width="50.7109375" style="133" customWidth="1"/>
    <col min="2" max="3" width="16.28515625" style="134" bestFit="1" customWidth="1"/>
    <col min="4" max="4" width="16.28515625" style="134" customWidth="1"/>
    <col min="5" max="5" width="11.42578125" style="134"/>
    <col min="6" max="7" width="16.28515625" style="134" bestFit="1" customWidth="1"/>
    <col min="8" max="8" width="16.28515625" style="134" customWidth="1"/>
    <col min="9" max="9" width="14.28515625" style="134" customWidth="1"/>
    <col min="10" max="16384" width="11.42578125" style="134"/>
  </cols>
  <sheetData>
    <row r="1" spans="1:10" x14ac:dyDescent="0.25">
      <c r="A1" s="133" t="s">
        <v>134</v>
      </c>
      <c r="B1" s="134">
        <v>644350</v>
      </c>
      <c r="I1" s="174"/>
    </row>
    <row r="2" spans="1:10" ht="15.75" thickBot="1" x14ac:dyDescent="0.3"/>
    <row r="3" spans="1:10" ht="15.75" thickBot="1" x14ac:dyDescent="0.3">
      <c r="A3" s="499" t="s">
        <v>0</v>
      </c>
      <c r="B3" s="501" t="s">
        <v>136</v>
      </c>
      <c r="C3" s="502"/>
      <c r="D3" s="502"/>
      <c r="E3" s="502"/>
      <c r="F3" s="502"/>
      <c r="G3" s="502"/>
      <c r="H3" s="502"/>
      <c r="I3" s="503"/>
    </row>
    <row r="4" spans="1:10" ht="15.75" thickBot="1" x14ac:dyDescent="0.3">
      <c r="A4" s="500"/>
      <c r="B4" s="504" t="s">
        <v>6</v>
      </c>
      <c r="C4" s="505"/>
      <c r="D4" s="505"/>
      <c r="E4" s="506"/>
      <c r="F4" s="507" t="s">
        <v>137</v>
      </c>
      <c r="G4" s="508"/>
      <c r="H4" s="508"/>
      <c r="I4" s="509"/>
    </row>
    <row r="5" spans="1:10" ht="15.75" thickBot="1" x14ac:dyDescent="0.3">
      <c r="A5" s="500"/>
      <c r="B5" s="170" t="s">
        <v>138</v>
      </c>
      <c r="C5" s="169" t="s">
        <v>149</v>
      </c>
      <c r="D5" s="187" t="s">
        <v>151</v>
      </c>
      <c r="E5" s="167" t="s">
        <v>150</v>
      </c>
      <c r="F5" s="170" t="s">
        <v>138</v>
      </c>
      <c r="G5" s="168" t="s">
        <v>149</v>
      </c>
      <c r="H5" s="193" t="s">
        <v>151</v>
      </c>
      <c r="I5" s="167" t="s">
        <v>150</v>
      </c>
    </row>
    <row r="6" spans="1:10" x14ac:dyDescent="0.25">
      <c r="A6" s="127" t="s">
        <v>139</v>
      </c>
      <c r="B6" s="139">
        <v>97342</v>
      </c>
      <c r="C6" s="161">
        <f>VALORES!D12</f>
        <v>229100</v>
      </c>
      <c r="D6" s="188">
        <v>101430</v>
      </c>
      <c r="E6" s="176">
        <f>C6-B6</f>
        <v>131758</v>
      </c>
      <c r="F6" s="139">
        <v>175809</v>
      </c>
      <c r="G6" s="151">
        <f>VALORES!F12</f>
        <v>318100</v>
      </c>
      <c r="H6" s="188">
        <v>158016</v>
      </c>
      <c r="I6" s="171">
        <f>G6-F6</f>
        <v>142291</v>
      </c>
    </row>
    <row r="7" spans="1:10" x14ac:dyDescent="0.25">
      <c r="A7" s="127" t="s">
        <v>140</v>
      </c>
      <c r="B7" s="179"/>
      <c r="C7" s="180"/>
      <c r="D7" s="189"/>
      <c r="E7" s="181"/>
      <c r="F7" s="139">
        <v>422355</v>
      </c>
      <c r="G7" s="151">
        <v>355200</v>
      </c>
      <c r="H7" s="188">
        <v>158016</v>
      </c>
      <c r="I7" s="171">
        <f t="shared" ref="I7:I45" si="0">G7-F7</f>
        <v>-67155</v>
      </c>
    </row>
    <row r="8" spans="1:10" ht="45" x14ac:dyDescent="0.25">
      <c r="A8" s="128" t="s">
        <v>74</v>
      </c>
      <c r="B8" s="142">
        <v>127583</v>
      </c>
      <c r="C8" s="163">
        <f>VALORES!D22</f>
        <v>261700</v>
      </c>
      <c r="D8" s="190">
        <v>143944</v>
      </c>
      <c r="E8" s="177">
        <f t="shared" ref="E8:E45" si="1">C8-B8</f>
        <v>134117</v>
      </c>
      <c r="F8" s="142">
        <v>159010</v>
      </c>
      <c r="G8" s="154">
        <f>VALORES!F22</f>
        <v>318700</v>
      </c>
      <c r="H8" s="190">
        <v>178744</v>
      </c>
      <c r="I8" s="172">
        <f t="shared" si="0"/>
        <v>159690</v>
      </c>
    </row>
    <row r="9" spans="1:10" ht="30" x14ac:dyDescent="0.25">
      <c r="A9" s="128" t="s">
        <v>141</v>
      </c>
      <c r="B9" s="182"/>
      <c r="C9" s="183"/>
      <c r="D9" s="191"/>
      <c r="E9" s="181"/>
      <c r="F9" s="142">
        <v>167744</v>
      </c>
      <c r="G9" s="154">
        <f>VALORES!F32</f>
        <v>330500</v>
      </c>
      <c r="H9" s="190">
        <v>472572</v>
      </c>
      <c r="I9" s="172">
        <f>G9-F9</f>
        <v>162756</v>
      </c>
      <c r="J9" s="134" t="s">
        <v>152</v>
      </c>
    </row>
    <row r="10" spans="1:10" ht="30" x14ac:dyDescent="0.25">
      <c r="A10" s="128" t="s">
        <v>142</v>
      </c>
      <c r="B10" s="182"/>
      <c r="C10" s="183"/>
      <c r="D10" s="191"/>
      <c r="E10" s="181"/>
      <c r="F10" s="142"/>
      <c r="G10" s="154">
        <f>VALORES!F42</f>
        <v>286500</v>
      </c>
      <c r="H10" s="190">
        <v>84086</v>
      </c>
      <c r="I10" s="172">
        <f t="shared" si="0"/>
        <v>286500</v>
      </c>
    </row>
    <row r="11" spans="1:10" x14ac:dyDescent="0.25">
      <c r="A11" s="128" t="s">
        <v>143</v>
      </c>
      <c r="B11" s="182"/>
      <c r="C11" s="183"/>
      <c r="D11" s="191"/>
      <c r="E11" s="181"/>
      <c r="F11" s="142"/>
      <c r="G11" s="154">
        <f>VALORES!F52</f>
        <v>304100</v>
      </c>
      <c r="H11" s="190">
        <v>84086</v>
      </c>
      <c r="I11" s="172">
        <f t="shared" si="0"/>
        <v>304100</v>
      </c>
    </row>
    <row r="12" spans="1:10" ht="30" x14ac:dyDescent="0.25">
      <c r="A12" s="128" t="s">
        <v>77</v>
      </c>
      <c r="B12" s="142">
        <v>55041</v>
      </c>
      <c r="C12" s="163">
        <f>VALORES!D62</f>
        <v>175500</v>
      </c>
      <c r="D12" s="190">
        <v>87244</v>
      </c>
      <c r="E12" s="177">
        <f t="shared" si="1"/>
        <v>120459</v>
      </c>
      <c r="F12" s="142">
        <v>78475</v>
      </c>
      <c r="G12" s="154">
        <f>VALORES!F62</f>
        <v>175500</v>
      </c>
      <c r="H12" s="190">
        <v>87244</v>
      </c>
      <c r="I12" s="172">
        <f t="shared" si="0"/>
        <v>97025</v>
      </c>
    </row>
    <row r="13" spans="1:10" ht="30" x14ac:dyDescent="0.25">
      <c r="A13" s="128" t="s">
        <v>78</v>
      </c>
      <c r="B13" s="142">
        <v>72608</v>
      </c>
      <c r="C13" s="163">
        <f>VALORES!D72</f>
        <v>174900</v>
      </c>
      <c r="D13" s="190">
        <v>87844</v>
      </c>
      <c r="E13" s="177">
        <f t="shared" si="1"/>
        <v>102292</v>
      </c>
      <c r="F13" s="142">
        <v>109209</v>
      </c>
      <c r="G13" s="154">
        <f>VALORES!F72</f>
        <v>236900</v>
      </c>
      <c r="H13" s="190">
        <v>116644</v>
      </c>
      <c r="I13" s="172">
        <f t="shared" si="0"/>
        <v>127691</v>
      </c>
    </row>
    <row r="14" spans="1:10" ht="30" x14ac:dyDescent="0.25">
      <c r="A14" s="128" t="s">
        <v>79</v>
      </c>
      <c r="B14" s="142">
        <v>72608</v>
      </c>
      <c r="C14" s="163">
        <f>VALORES!D82</f>
        <v>174900</v>
      </c>
      <c r="D14" s="190">
        <v>87844</v>
      </c>
      <c r="E14" s="177">
        <f t="shared" si="1"/>
        <v>102292</v>
      </c>
      <c r="F14" s="142">
        <v>109209</v>
      </c>
      <c r="G14" s="154">
        <f>VALORES!F82</f>
        <v>236900</v>
      </c>
      <c r="H14" s="190">
        <v>116644</v>
      </c>
      <c r="I14" s="172">
        <f t="shared" si="0"/>
        <v>127691</v>
      </c>
    </row>
    <row r="15" spans="1:10" ht="30" x14ac:dyDescent="0.25">
      <c r="A15" s="128" t="s">
        <v>80</v>
      </c>
      <c r="B15" s="142"/>
      <c r="C15" s="163">
        <f>VALORES!D92</f>
        <v>132500</v>
      </c>
      <c r="D15" s="190">
        <v>87844</v>
      </c>
      <c r="E15" s="177">
        <f t="shared" si="1"/>
        <v>132500</v>
      </c>
      <c r="F15" s="142"/>
      <c r="G15" s="154">
        <f>VALORES!F92</f>
        <v>194500</v>
      </c>
      <c r="H15" s="190">
        <v>116644</v>
      </c>
      <c r="I15" s="172">
        <f t="shared" si="0"/>
        <v>194500</v>
      </c>
    </row>
    <row r="16" spans="1:10" ht="30" x14ac:dyDescent="0.25">
      <c r="A16" s="128" t="s">
        <v>29</v>
      </c>
      <c r="B16" s="142">
        <v>51200</v>
      </c>
      <c r="C16" s="163">
        <f>VALORES!D102</f>
        <v>108100</v>
      </c>
      <c r="D16" s="190"/>
      <c r="E16" s="177">
        <f t="shared" si="1"/>
        <v>56900</v>
      </c>
      <c r="F16" s="142">
        <v>51200</v>
      </c>
      <c r="G16" s="154">
        <f>VALORES!F102</f>
        <v>108100</v>
      </c>
      <c r="H16" s="190"/>
      <c r="I16" s="172">
        <f t="shared" si="0"/>
        <v>56900</v>
      </c>
    </row>
    <row r="17" spans="1:10" ht="30" x14ac:dyDescent="0.25">
      <c r="A17" s="129" t="s">
        <v>83</v>
      </c>
      <c r="B17" s="142">
        <v>40714</v>
      </c>
      <c r="C17" s="163">
        <f>VALORES!D112</f>
        <v>111500</v>
      </c>
      <c r="D17" s="190"/>
      <c r="E17" s="177">
        <f t="shared" si="1"/>
        <v>70786</v>
      </c>
      <c r="F17" s="142">
        <v>41748</v>
      </c>
      <c r="G17" s="154">
        <f>VALORES!F112</f>
        <v>111500</v>
      </c>
      <c r="H17" s="190"/>
      <c r="I17" s="172">
        <f t="shared" si="0"/>
        <v>69752</v>
      </c>
    </row>
    <row r="18" spans="1:10" ht="30" x14ac:dyDescent="0.25">
      <c r="A18" s="129" t="s">
        <v>82</v>
      </c>
      <c r="B18" s="142">
        <v>49085</v>
      </c>
      <c r="C18" s="163">
        <f>VALORES!D122</f>
        <v>134500</v>
      </c>
      <c r="D18" s="190">
        <v>159930</v>
      </c>
      <c r="E18" s="177">
        <f t="shared" si="1"/>
        <v>85415</v>
      </c>
      <c r="F18" s="142">
        <v>110302</v>
      </c>
      <c r="G18" s="154">
        <f>VALORES!F122</f>
        <v>251500</v>
      </c>
      <c r="H18" s="190">
        <v>207916</v>
      </c>
      <c r="I18" s="172">
        <f t="shared" si="0"/>
        <v>141198</v>
      </c>
    </row>
    <row r="19" spans="1:10" ht="30" x14ac:dyDescent="0.25">
      <c r="A19" s="128" t="s">
        <v>81</v>
      </c>
      <c r="B19" s="142">
        <v>43328</v>
      </c>
      <c r="C19" s="163">
        <f>VALORES!D132</f>
        <v>92500</v>
      </c>
      <c r="D19" s="190"/>
      <c r="E19" s="177">
        <f t="shared" si="1"/>
        <v>49172</v>
      </c>
      <c r="F19" s="142">
        <v>71049</v>
      </c>
      <c r="G19" s="154">
        <f>VALORES!F132</f>
        <v>147500</v>
      </c>
      <c r="H19" s="190"/>
      <c r="I19" s="172">
        <f t="shared" si="0"/>
        <v>76451</v>
      </c>
    </row>
    <row r="20" spans="1:10" ht="30" x14ac:dyDescent="0.25">
      <c r="A20" s="128" t="s">
        <v>84</v>
      </c>
      <c r="B20" s="142"/>
      <c r="C20" s="163">
        <f>VALORES!D142</f>
        <v>184500</v>
      </c>
      <c r="D20" s="190"/>
      <c r="E20" s="177">
        <f t="shared" si="1"/>
        <v>184500</v>
      </c>
      <c r="F20" s="142">
        <v>178678</v>
      </c>
      <c r="G20" s="154">
        <f>VALORES!F142</f>
        <v>271500</v>
      </c>
      <c r="H20" s="190"/>
      <c r="I20" s="172">
        <f t="shared" si="0"/>
        <v>92822</v>
      </c>
    </row>
    <row r="21" spans="1:10" x14ac:dyDescent="0.25">
      <c r="A21" s="128" t="s">
        <v>41</v>
      </c>
      <c r="B21" s="142">
        <v>64208</v>
      </c>
      <c r="C21" s="163">
        <f>VALORES!D162</f>
        <v>123500</v>
      </c>
      <c r="D21" s="190">
        <v>84086</v>
      </c>
      <c r="E21" s="177">
        <f t="shared" si="1"/>
        <v>59292</v>
      </c>
      <c r="F21" s="142">
        <v>115809</v>
      </c>
      <c r="G21" s="154">
        <f>VALORES!F162</f>
        <v>214500</v>
      </c>
      <c r="H21" s="190">
        <v>156772</v>
      </c>
      <c r="I21" s="172">
        <f t="shared" si="0"/>
        <v>98691</v>
      </c>
    </row>
    <row r="22" spans="1:10" x14ac:dyDescent="0.25">
      <c r="A22" s="128" t="s">
        <v>42</v>
      </c>
      <c r="B22" s="182"/>
      <c r="C22" s="183"/>
      <c r="D22" s="191"/>
      <c r="E22" s="181"/>
      <c r="F22" s="142">
        <v>132143</v>
      </c>
      <c r="G22" s="154">
        <f>VALORES!F172</f>
        <v>271500</v>
      </c>
      <c r="H22" s="190">
        <v>194544</v>
      </c>
      <c r="I22" s="172">
        <f t="shared" si="0"/>
        <v>139357</v>
      </c>
    </row>
    <row r="23" spans="1:10" ht="45" x14ac:dyDescent="0.25">
      <c r="A23" s="128" t="s">
        <v>95</v>
      </c>
      <c r="B23" s="182"/>
      <c r="C23" s="183"/>
      <c r="D23" s="191"/>
      <c r="E23" s="181"/>
      <c r="F23" s="142">
        <v>90075</v>
      </c>
      <c r="G23" s="154">
        <f>VALORES!F182</f>
        <v>339500</v>
      </c>
      <c r="H23" s="190">
        <v>194544</v>
      </c>
      <c r="I23" s="172">
        <f t="shared" si="0"/>
        <v>249425</v>
      </c>
    </row>
    <row r="24" spans="1:10" x14ac:dyDescent="0.25">
      <c r="A24" s="128" t="s">
        <v>46</v>
      </c>
      <c r="B24" s="142">
        <v>101076</v>
      </c>
      <c r="C24" s="163">
        <f>VALORES!D202</f>
        <v>218500</v>
      </c>
      <c r="D24" s="190">
        <v>194544</v>
      </c>
      <c r="E24" s="177">
        <f t="shared" si="1"/>
        <v>117424</v>
      </c>
      <c r="F24" s="142">
        <v>174842</v>
      </c>
      <c r="G24" s="154">
        <f>VALORES!F202</f>
        <v>339500</v>
      </c>
      <c r="H24" s="190">
        <v>194544</v>
      </c>
      <c r="I24" s="172">
        <f t="shared" si="0"/>
        <v>164658</v>
      </c>
    </row>
    <row r="25" spans="1:10" x14ac:dyDescent="0.25">
      <c r="A25" s="128" t="s">
        <v>47</v>
      </c>
      <c r="B25" s="142">
        <v>91642</v>
      </c>
      <c r="C25" s="163">
        <f>VALORES!D212</f>
        <v>207500</v>
      </c>
      <c r="D25" s="190">
        <v>194544</v>
      </c>
      <c r="E25" s="177">
        <f t="shared" si="1"/>
        <v>115858</v>
      </c>
      <c r="F25" s="142">
        <v>151677</v>
      </c>
      <c r="G25" s="154">
        <f>VALORES!F212</f>
        <v>310500</v>
      </c>
      <c r="H25" s="190">
        <v>194544</v>
      </c>
      <c r="I25" s="172">
        <f t="shared" si="0"/>
        <v>158823</v>
      </c>
    </row>
    <row r="26" spans="1:10" x14ac:dyDescent="0.25">
      <c r="A26" s="128" t="s">
        <v>48</v>
      </c>
      <c r="B26" s="142">
        <v>91642</v>
      </c>
      <c r="C26" s="163">
        <f>VALORES!D222</f>
        <v>207500</v>
      </c>
      <c r="D26" s="190">
        <v>194544</v>
      </c>
      <c r="E26" s="177">
        <f t="shared" si="1"/>
        <v>115858</v>
      </c>
      <c r="F26" s="142">
        <v>151677</v>
      </c>
      <c r="G26" s="154">
        <f>VALORES!F222</f>
        <v>310500</v>
      </c>
      <c r="H26" s="190">
        <v>194544</v>
      </c>
      <c r="I26" s="172">
        <f t="shared" si="0"/>
        <v>158823</v>
      </c>
    </row>
    <row r="27" spans="1:10" x14ac:dyDescent="0.25">
      <c r="A27" s="128" t="s">
        <v>49</v>
      </c>
      <c r="B27" s="142">
        <v>102076</v>
      </c>
      <c r="C27" s="163">
        <f>VALORES!D232</f>
        <v>219500</v>
      </c>
      <c r="D27" s="190">
        <v>194544</v>
      </c>
      <c r="E27" s="177">
        <f t="shared" si="1"/>
        <v>117424</v>
      </c>
      <c r="F27" s="142">
        <v>171644</v>
      </c>
      <c r="G27" s="154">
        <f>VALORES!F232</f>
        <v>332500</v>
      </c>
      <c r="H27" s="190">
        <v>194544</v>
      </c>
      <c r="I27" s="172">
        <f t="shared" si="0"/>
        <v>160856</v>
      </c>
    </row>
    <row r="28" spans="1:10" x14ac:dyDescent="0.25">
      <c r="A28" s="128" t="s">
        <v>85</v>
      </c>
      <c r="B28" s="182"/>
      <c r="C28" s="183"/>
      <c r="D28" s="191"/>
      <c r="E28" s="181"/>
      <c r="F28" s="142"/>
      <c r="G28" s="154">
        <f>VALORES!F242</f>
        <v>334800</v>
      </c>
      <c r="H28" s="190">
        <v>194544</v>
      </c>
      <c r="I28" s="172">
        <f t="shared" si="0"/>
        <v>334800</v>
      </c>
    </row>
    <row r="29" spans="1:10" x14ac:dyDescent="0.25">
      <c r="A29" s="128" t="s">
        <v>86</v>
      </c>
      <c r="B29" s="142">
        <v>21100</v>
      </c>
      <c r="C29" s="163">
        <f>VALORES!D252</f>
        <v>50500</v>
      </c>
      <c r="D29" s="190"/>
      <c r="E29" s="177">
        <f t="shared" si="1"/>
        <v>29400</v>
      </c>
      <c r="F29" s="142">
        <v>21100</v>
      </c>
      <c r="G29" s="154">
        <f>VALORES!F252</f>
        <v>50500</v>
      </c>
      <c r="H29" s="190"/>
      <c r="I29" s="172">
        <f t="shared" si="0"/>
        <v>29400</v>
      </c>
    </row>
    <row r="30" spans="1:10" x14ac:dyDescent="0.25">
      <c r="A30" s="128" t="s">
        <v>108</v>
      </c>
      <c r="B30" s="182"/>
      <c r="C30" s="183"/>
      <c r="D30" s="191"/>
      <c r="E30" s="181"/>
      <c r="F30" s="142"/>
      <c r="G30" s="154">
        <f>VALORES!F262</f>
        <v>3298000</v>
      </c>
      <c r="H30" s="190"/>
      <c r="I30" s="172">
        <f t="shared" si="0"/>
        <v>3298000</v>
      </c>
    </row>
    <row r="31" spans="1:10" x14ac:dyDescent="0.25">
      <c r="A31" s="128" t="s">
        <v>109</v>
      </c>
      <c r="B31" s="182"/>
      <c r="C31" s="183"/>
      <c r="D31" s="191"/>
      <c r="E31" s="181"/>
      <c r="F31" s="142"/>
      <c r="G31" s="154">
        <f>VALORES!F272</f>
        <v>147400</v>
      </c>
      <c r="H31" s="190"/>
      <c r="I31" s="172">
        <f t="shared" si="0"/>
        <v>147400</v>
      </c>
    </row>
    <row r="32" spans="1:10" x14ac:dyDescent="0.25">
      <c r="A32" s="128" t="s">
        <v>53</v>
      </c>
      <c r="B32" s="182"/>
      <c r="C32" s="183"/>
      <c r="D32" s="191"/>
      <c r="E32" s="181"/>
      <c r="F32" s="142">
        <v>106710</v>
      </c>
      <c r="G32" s="154">
        <f>VALORES!F282</f>
        <v>219100</v>
      </c>
      <c r="H32" s="190">
        <v>66600</v>
      </c>
      <c r="I32" s="172">
        <f t="shared" si="0"/>
        <v>112390</v>
      </c>
      <c r="J32" s="134" t="s">
        <v>152</v>
      </c>
    </row>
    <row r="33" spans="1:9" ht="30" x14ac:dyDescent="0.25">
      <c r="A33" s="128" t="s">
        <v>107</v>
      </c>
      <c r="B33" s="182"/>
      <c r="C33" s="183"/>
      <c r="D33" s="191"/>
      <c r="E33" s="181"/>
      <c r="F33" s="142"/>
      <c r="G33" s="154">
        <f>VALORES!F292</f>
        <v>113100</v>
      </c>
      <c r="H33" s="190"/>
      <c r="I33" s="172">
        <f t="shared" si="0"/>
        <v>113100</v>
      </c>
    </row>
    <row r="34" spans="1:9" ht="30" x14ac:dyDescent="0.25">
      <c r="A34" s="128" t="s">
        <v>87</v>
      </c>
      <c r="B34" s="182"/>
      <c r="C34" s="183"/>
      <c r="D34" s="191"/>
      <c r="E34" s="181"/>
      <c r="F34" s="142"/>
      <c r="G34" s="154">
        <f>VALORES!F302</f>
        <v>109100</v>
      </c>
      <c r="H34" s="190"/>
      <c r="I34" s="172">
        <f t="shared" si="0"/>
        <v>109100</v>
      </c>
    </row>
    <row r="35" spans="1:9" ht="30" x14ac:dyDescent="0.25">
      <c r="A35" s="128" t="s">
        <v>88</v>
      </c>
      <c r="B35" s="182"/>
      <c r="C35" s="183"/>
      <c r="D35" s="191"/>
      <c r="E35" s="181"/>
      <c r="F35" s="142"/>
      <c r="G35" s="154">
        <f>VALORES!F312</f>
        <v>84100</v>
      </c>
      <c r="H35" s="190"/>
      <c r="I35" s="172">
        <f t="shared" si="0"/>
        <v>84100</v>
      </c>
    </row>
    <row r="36" spans="1:9" ht="30" x14ac:dyDescent="0.25">
      <c r="A36" s="128" t="s">
        <v>110</v>
      </c>
      <c r="B36" s="182"/>
      <c r="C36" s="183"/>
      <c r="D36" s="191"/>
      <c r="E36" s="181"/>
      <c r="F36" s="142"/>
      <c r="G36" s="154">
        <f>VALORES!F322</f>
        <v>6572200</v>
      </c>
      <c r="H36" s="190"/>
      <c r="I36" s="172">
        <f t="shared" si="0"/>
        <v>6572200</v>
      </c>
    </row>
    <row r="37" spans="1:9" x14ac:dyDescent="0.25">
      <c r="A37" s="128" t="s">
        <v>111</v>
      </c>
      <c r="B37" s="182"/>
      <c r="C37" s="183"/>
      <c r="D37" s="191"/>
      <c r="E37" s="181"/>
      <c r="F37" s="142"/>
      <c r="G37" s="154">
        <f>VALORES!F332</f>
        <v>34000</v>
      </c>
      <c r="H37" s="190"/>
      <c r="I37" s="172">
        <f t="shared" si="0"/>
        <v>34000</v>
      </c>
    </row>
    <row r="38" spans="1:9" x14ac:dyDescent="0.25">
      <c r="A38" s="128" t="s">
        <v>57</v>
      </c>
      <c r="B38" s="142">
        <v>19000</v>
      </c>
      <c r="C38" s="163">
        <f>VALORES!F342</f>
        <v>44100</v>
      </c>
      <c r="D38" s="190"/>
      <c r="E38" s="177">
        <f t="shared" si="1"/>
        <v>25100</v>
      </c>
      <c r="F38" s="142">
        <v>19000</v>
      </c>
      <c r="G38" s="154">
        <f>VALORES!F342</f>
        <v>44100</v>
      </c>
      <c r="H38" s="190"/>
      <c r="I38" s="172">
        <f t="shared" si="0"/>
        <v>25100</v>
      </c>
    </row>
    <row r="39" spans="1:9" x14ac:dyDescent="0.25">
      <c r="A39" s="128" t="s">
        <v>58</v>
      </c>
      <c r="B39" s="142"/>
      <c r="C39" s="163">
        <f>VALORES!F352</f>
        <v>11000</v>
      </c>
      <c r="D39" s="190"/>
      <c r="E39" s="177">
        <f t="shared" si="1"/>
        <v>11000</v>
      </c>
      <c r="F39" s="142"/>
      <c r="G39" s="154">
        <f>VALORES!F352</f>
        <v>11000</v>
      </c>
      <c r="H39" s="190"/>
      <c r="I39" s="172">
        <f t="shared" si="0"/>
        <v>11000</v>
      </c>
    </row>
    <row r="40" spans="1:9" x14ac:dyDescent="0.25">
      <c r="A40" s="129" t="s">
        <v>89</v>
      </c>
      <c r="B40" s="142">
        <v>76525</v>
      </c>
      <c r="C40" s="163">
        <f>VALORES!D362</f>
        <v>159900</v>
      </c>
      <c r="D40" s="190">
        <v>50410</v>
      </c>
      <c r="E40" s="177">
        <f t="shared" si="1"/>
        <v>83375</v>
      </c>
      <c r="F40" s="142">
        <v>77125</v>
      </c>
      <c r="G40" s="154">
        <f>VALORES!F362</f>
        <v>159900</v>
      </c>
      <c r="H40" s="190">
        <v>50410</v>
      </c>
      <c r="I40" s="172">
        <f t="shared" si="0"/>
        <v>82775</v>
      </c>
    </row>
    <row r="41" spans="1:9" ht="30" x14ac:dyDescent="0.25">
      <c r="A41" s="129" t="s">
        <v>90</v>
      </c>
      <c r="B41" s="142">
        <v>76525</v>
      </c>
      <c r="C41" s="163">
        <f>VALORES!D372</f>
        <v>159900</v>
      </c>
      <c r="D41" s="190">
        <v>50410</v>
      </c>
      <c r="E41" s="177">
        <f t="shared" si="1"/>
        <v>83375</v>
      </c>
      <c r="F41" s="142">
        <v>77125</v>
      </c>
      <c r="G41" s="154">
        <f>VALORES!F372</f>
        <v>159900</v>
      </c>
      <c r="H41" s="190">
        <v>50410</v>
      </c>
      <c r="I41" s="172">
        <f t="shared" si="0"/>
        <v>82775</v>
      </c>
    </row>
    <row r="42" spans="1:9" x14ac:dyDescent="0.25">
      <c r="A42" s="129" t="s">
        <v>91</v>
      </c>
      <c r="B42" s="142">
        <v>73725</v>
      </c>
      <c r="C42" s="163">
        <f>VALORES!D382</f>
        <v>153500</v>
      </c>
      <c r="D42" s="190">
        <v>47010</v>
      </c>
      <c r="E42" s="177">
        <f t="shared" si="1"/>
        <v>79775</v>
      </c>
      <c r="F42" s="142">
        <v>73725</v>
      </c>
      <c r="G42" s="154">
        <f>VALORES!F382</f>
        <v>153500</v>
      </c>
      <c r="H42" s="190">
        <v>47010</v>
      </c>
      <c r="I42" s="172">
        <f t="shared" si="0"/>
        <v>79775</v>
      </c>
    </row>
    <row r="43" spans="1:9" ht="30" x14ac:dyDescent="0.25">
      <c r="A43" s="129" t="s">
        <v>144</v>
      </c>
      <c r="B43" s="142">
        <v>73725</v>
      </c>
      <c r="C43" s="163">
        <f>VALORES!D392</f>
        <v>153500</v>
      </c>
      <c r="D43" s="190">
        <v>47010</v>
      </c>
      <c r="E43" s="177">
        <f t="shared" si="1"/>
        <v>79775</v>
      </c>
      <c r="F43" s="142">
        <v>73725</v>
      </c>
      <c r="G43" s="154">
        <f>VALORES!F392</f>
        <v>153500</v>
      </c>
      <c r="H43" s="190">
        <v>47010</v>
      </c>
      <c r="I43" s="172">
        <f t="shared" si="0"/>
        <v>79775</v>
      </c>
    </row>
    <row r="44" spans="1:9" ht="30" x14ac:dyDescent="0.25">
      <c r="A44" s="129" t="s">
        <v>145</v>
      </c>
      <c r="B44" s="142">
        <v>73725</v>
      </c>
      <c r="C44" s="163">
        <f>VALORES!D402</f>
        <v>153500</v>
      </c>
      <c r="D44" s="190">
        <v>47010</v>
      </c>
      <c r="E44" s="177">
        <f t="shared" si="1"/>
        <v>79775</v>
      </c>
      <c r="F44" s="142">
        <v>73725</v>
      </c>
      <c r="G44" s="154">
        <f>VALORES!F402</f>
        <v>153500</v>
      </c>
      <c r="H44" s="190">
        <v>47010</v>
      </c>
      <c r="I44" s="172">
        <f t="shared" si="0"/>
        <v>79775</v>
      </c>
    </row>
    <row r="45" spans="1:9" x14ac:dyDescent="0.25">
      <c r="A45" s="129" t="s">
        <v>94</v>
      </c>
      <c r="B45" s="142">
        <v>73725</v>
      </c>
      <c r="C45" s="163">
        <f>VALORES!D412</f>
        <v>153500</v>
      </c>
      <c r="D45" s="190">
        <v>47010</v>
      </c>
      <c r="E45" s="177">
        <f t="shared" si="1"/>
        <v>79775</v>
      </c>
      <c r="F45" s="142">
        <v>73725</v>
      </c>
      <c r="G45" s="154">
        <f>VALORES!F412</f>
        <v>153500</v>
      </c>
      <c r="H45" s="190">
        <v>47010</v>
      </c>
      <c r="I45" s="172">
        <f t="shared" si="0"/>
        <v>79775</v>
      </c>
    </row>
    <row r="46" spans="1:9" x14ac:dyDescent="0.25">
      <c r="A46" s="131" t="s">
        <v>146</v>
      </c>
      <c r="B46" s="142"/>
      <c r="C46" s="163"/>
      <c r="D46" s="190"/>
      <c r="E46" s="177"/>
      <c r="F46" s="142"/>
      <c r="G46" s="154"/>
      <c r="H46" s="190"/>
      <c r="I46" s="172"/>
    </row>
    <row r="47" spans="1:9" ht="30" x14ac:dyDescent="0.25">
      <c r="A47" s="131" t="s">
        <v>65</v>
      </c>
      <c r="B47" s="142"/>
      <c r="C47" s="163"/>
      <c r="D47" s="190"/>
      <c r="E47" s="177"/>
      <c r="F47" s="142"/>
      <c r="G47" s="154"/>
      <c r="H47" s="190"/>
      <c r="I47" s="172"/>
    </row>
    <row r="48" spans="1:9" ht="30.75" thickBot="1" x14ac:dyDescent="0.3">
      <c r="A48" s="132" t="s">
        <v>66</v>
      </c>
      <c r="B48" s="145"/>
      <c r="C48" s="165"/>
      <c r="D48" s="192"/>
      <c r="E48" s="178"/>
      <c r="F48" s="145"/>
      <c r="G48" s="157"/>
      <c r="H48" s="192"/>
      <c r="I48" s="173"/>
    </row>
  </sheetData>
  <mergeCells count="4">
    <mergeCell ref="A3:A5"/>
    <mergeCell ref="B3:I3"/>
    <mergeCell ref="B4:E4"/>
    <mergeCell ref="F4:I4"/>
  </mergeCells>
  <printOptions horizontalCentered="1"/>
  <pageMargins left="0.70866141732283472" right="0.70866141732283472" top="0.74803149606299213" bottom="0.74803149606299213" header="0.31496062992125984" footer="0.31496062992125984"/>
  <pageSetup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UVB</vt:lpstr>
      <vt:lpstr>RUNT</vt:lpstr>
      <vt:lpstr>VALORES</vt:lpstr>
      <vt:lpstr>RUNT1</vt:lpstr>
      <vt:lpstr>VALOR TOTAL</vt:lpstr>
      <vt:lpstr>VALOR SIETT CARTAGO</vt:lpstr>
      <vt:lpstr>VALOR MINISTERIO Y RUNT</vt:lpstr>
      <vt:lpstr>ESTATUTO TRIBUTARIO</vt:lpstr>
      <vt:lpstr>Actual Vs Propuesta Totales</vt:lpstr>
      <vt:lpstr>Actual Vs Propuesta Siett</vt:lpstr>
      <vt:lpstr>Propuesta Vs Pereira Totales</vt:lpstr>
      <vt:lpstr>'VALOR MINISTERIO Y RUNT'!Área_de_impresión</vt:lpstr>
      <vt:lpstr>'VALOR SIETT CARTAGO'!Área_de_impresión</vt:lpstr>
      <vt:lpstr>'VALOR TOTAL'!Área_de_impresión</vt:lpstr>
      <vt:lpstr>'Actual Vs Propuesta Siett'!Títulos_a_imprimir</vt:lpstr>
      <vt:lpstr>'ESTATUTO TRIBUTARIO'!Títulos_a_imprimir</vt:lpstr>
      <vt:lpstr>'Propuesta Vs Pereira Totales'!Títulos_a_imprimir</vt:lpstr>
      <vt:lpstr>UVB!Títulos_a_imprimir</vt:lpstr>
      <vt:lpstr>'VALOR MINISTERIO Y RUNT'!Títulos_a_imprimir</vt:lpstr>
      <vt:lpstr>'VALOR SIETT CARTAGO'!Títulos_a_imprimir</vt:lpstr>
      <vt:lpstr>'VALOR TOTAL'!Títulos_a_imprimir</vt:lpstr>
      <vt:lpstr>VALORES!Títulos_a_imprimir</vt:lpstr>
    </vt:vector>
  </TitlesOfParts>
  <Company>Sitt Tuluá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 de Archivo</dc:creator>
  <cp:lastModifiedBy>SIETT CARTAGO</cp:lastModifiedBy>
  <cp:lastPrinted>2026-01-13T16:28:25Z</cp:lastPrinted>
  <dcterms:created xsi:type="dcterms:W3CDTF">2013-11-02T15:46:48Z</dcterms:created>
  <dcterms:modified xsi:type="dcterms:W3CDTF">2026-04-07T20:01:15Z</dcterms:modified>
</cp:coreProperties>
</file>